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83CC14DF-E5EE-472F-A150-9FE84B743729}" xr6:coauthVersionLast="47" xr6:coauthVersionMax="47" xr10:uidLastSave="{00000000-0000-0000-0000-000000000000}"/>
  <bookViews>
    <workbookView xWindow="-120" yWindow="-120" windowWidth="29040" windowHeight="15720" tabRatio="571" firstSheet="20" activeTab="21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Ergebnisse" sheetId="35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7">'18.Spieltag'!$A$1:$AK$25</definedName>
    <definedName name="_xlnm.Print_Area" localSheetId="18">'19.Spieltag'!$A$4:$AK$25</definedName>
    <definedName name="_xlnm.Print_Area" localSheetId="1">'2.Spieltag '!$A$4:$AK$26</definedName>
    <definedName name="_xlnm.Print_Area" localSheetId="19">'20.Spieltag'!$A$4:$AK$25</definedName>
    <definedName name="_xlnm.Print_Area" localSheetId="20">'21.Spieltag'!$A$4:$AK$25</definedName>
    <definedName name="_xlnm.Print_Area" localSheetId="21">'22.Spieltag'!$A$4:$AJ$24</definedName>
    <definedName name="_xlnm.Print_Area" localSheetId="22">'23.Spieltag'!$A$4:$AK$26</definedName>
    <definedName name="_xlnm.Print_Area" localSheetId="23">'24.Spieltag'!$A$4:$AK$26</definedName>
    <definedName name="_xlnm.Print_Area" localSheetId="25">'26.Spieltag'!$A$1:$AK$25</definedName>
    <definedName name="_xlnm.Print_Area" localSheetId="27">'27.Spieltag'!$A$4:$AK$25</definedName>
    <definedName name="_xlnm.Print_Area" localSheetId="28">'28.Spieltag'!$A$1:$AK$25</definedName>
    <definedName name="_xlnm.Print_Area" localSheetId="2">'3.Spieltag'!$A$1:$AK$25</definedName>
    <definedName name="_xlnm.Print_Area" localSheetId="30">'30.Spieltag'!$A$4:$AK$19</definedName>
    <definedName name="_xlnm.Print_Area" localSheetId="32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15" i="7" l="1"/>
  <c r="W13" i="7"/>
  <c r="W9" i="7"/>
  <c r="K23" i="7"/>
  <c r="W22" i="7"/>
  <c r="E9" i="18"/>
  <c r="E10" i="18"/>
  <c r="E11" i="18"/>
  <c r="E12" i="18"/>
  <c r="E13" i="18"/>
  <c r="E14" i="18"/>
  <c r="E15" i="18"/>
  <c r="E16" i="18"/>
  <c r="E18" i="18"/>
  <c r="E19" i="18"/>
  <c r="E20" i="18"/>
  <c r="E21" i="18"/>
  <c r="E22" i="18"/>
  <c r="E23" i="18"/>
  <c r="E24" i="18"/>
  <c r="T10" i="18"/>
  <c r="W10" i="18"/>
  <c r="Z10" i="18"/>
  <c r="AC10" i="18"/>
  <c r="Z14" i="18"/>
  <c r="T24" i="18"/>
  <c r="W24" i="18"/>
  <c r="Z24" i="18"/>
  <c r="W15" i="10"/>
  <c r="W24" i="10"/>
  <c r="W23" i="10"/>
  <c r="W22" i="10"/>
  <c r="W20" i="10"/>
  <c r="W19" i="10"/>
  <c r="W18" i="10"/>
  <c r="W16" i="10"/>
  <c r="W14" i="10"/>
  <c r="W13" i="10"/>
  <c r="W9" i="10"/>
  <c r="W10" i="10"/>
  <c r="W21" i="10"/>
  <c r="W12" i="10"/>
  <c r="W11" i="10"/>
  <c r="T10" i="10"/>
  <c r="W13" i="20"/>
  <c r="Z13" i="20"/>
  <c r="Z21" i="21"/>
  <c r="AC10" i="22"/>
  <c r="T20" i="22"/>
  <c r="W20" i="22"/>
  <c r="Q13" i="22"/>
  <c r="W23" i="23"/>
  <c r="W9" i="23"/>
  <c r="W12" i="23"/>
  <c r="W24" i="23"/>
  <c r="W18" i="23"/>
  <c r="W13" i="23"/>
  <c r="W21" i="23"/>
  <c r="W10" i="23"/>
  <c r="W11" i="23"/>
  <c r="W14" i="23"/>
  <c r="W16" i="23"/>
  <c r="W17" i="23"/>
  <c r="W20" i="23"/>
  <c r="W22" i="23"/>
  <c r="AC24" i="24"/>
  <c r="AC9" i="24"/>
  <c r="AC10" i="24"/>
  <c r="AC11" i="24"/>
  <c r="AC12" i="24"/>
  <c r="AC13" i="24"/>
  <c r="AC14" i="24"/>
  <c r="AC15" i="24"/>
  <c r="AC16" i="24"/>
  <c r="AC17" i="24"/>
  <c r="AC18" i="24"/>
  <c r="AC20" i="24"/>
  <c r="AC21" i="24"/>
  <c r="AC22" i="24"/>
  <c r="W23" i="24"/>
  <c r="AH13" i="24"/>
  <c r="W23" i="25"/>
  <c r="W9" i="25"/>
  <c r="T9" i="25"/>
  <c r="Z9" i="25"/>
  <c r="W10" i="25"/>
  <c r="W11" i="25"/>
  <c r="W12" i="25"/>
  <c r="W13" i="25"/>
  <c r="W14" i="25"/>
  <c r="W15" i="25"/>
  <c r="W16" i="25"/>
  <c r="W17" i="25"/>
  <c r="W18" i="25"/>
  <c r="W19" i="25"/>
  <c r="W20" i="25"/>
  <c r="W21" i="25"/>
  <c r="W22" i="25"/>
  <c r="W24" i="25"/>
  <c r="W8" i="25"/>
  <c r="Z9" i="26"/>
  <c r="Z19" i="26"/>
  <c r="Z18" i="26"/>
  <c r="Z23" i="26"/>
  <c r="Z24" i="26"/>
  <c r="T10" i="26"/>
  <c r="W10" i="26"/>
  <c r="Z10" i="26"/>
  <c r="Z11" i="26"/>
  <c r="Z12" i="26"/>
  <c r="Z13" i="26"/>
  <c r="Z14" i="26"/>
  <c r="Z15" i="26"/>
  <c r="Z16" i="26"/>
  <c r="Z17" i="26"/>
  <c r="Z20" i="26"/>
  <c r="Z21" i="26"/>
  <c r="Z22" i="26"/>
  <c r="Z8" i="26"/>
  <c r="AC11" i="28"/>
  <c r="AC23" i="28"/>
  <c r="T17" i="28"/>
  <c r="Q24" i="28"/>
  <c r="AC9" i="28"/>
  <c r="AC10" i="28"/>
  <c r="AC12" i="28"/>
  <c r="AC13" i="28"/>
  <c r="AC14" i="28"/>
  <c r="AC15" i="28"/>
  <c r="AC16" i="28"/>
  <c r="AC17" i="28"/>
  <c r="AC18" i="28"/>
  <c r="AC19" i="28"/>
  <c r="AC20" i="28"/>
  <c r="AC21" i="28"/>
  <c r="AC22" i="28"/>
  <c r="AC24" i="28"/>
  <c r="AC8" i="28"/>
  <c r="E8" i="29"/>
  <c r="E19" i="29"/>
  <c r="E9" i="29"/>
  <c r="E18" i="29"/>
  <c r="E23" i="29"/>
  <c r="E10" i="29"/>
  <c r="E24" i="29"/>
  <c r="E11" i="29"/>
  <c r="E12" i="29"/>
  <c r="E13" i="29"/>
  <c r="E14" i="29"/>
  <c r="E15" i="29"/>
  <c r="E16" i="29"/>
  <c r="E17" i="29"/>
  <c r="E20" i="29"/>
  <c r="E21" i="29"/>
  <c r="E22" i="29"/>
  <c r="K12" i="30"/>
  <c r="K15" i="30"/>
  <c r="K11" i="30"/>
  <c r="K19" i="30"/>
  <c r="K21" i="30"/>
  <c r="K9" i="30"/>
  <c r="K10" i="30"/>
  <c r="K13" i="30"/>
  <c r="K14" i="30"/>
  <c r="K16" i="30"/>
  <c r="K17" i="30"/>
  <c r="K18" i="30"/>
  <c r="K20" i="30"/>
  <c r="K22" i="30"/>
  <c r="K23" i="30"/>
  <c r="K24" i="30"/>
  <c r="K8" i="30"/>
  <c r="Z18" i="30"/>
  <c r="Z21" i="30"/>
  <c r="Q10" i="30"/>
  <c r="T10" i="30"/>
  <c r="E19" i="30"/>
  <c r="H19" i="30"/>
  <c r="N19" i="30"/>
  <c r="Q19" i="30"/>
  <c r="T19" i="30"/>
  <c r="AC8" i="31"/>
  <c r="AC9" i="31"/>
  <c r="AC10" i="31"/>
  <c r="AC11" i="31"/>
  <c r="AC12" i="31"/>
  <c r="AC13" i="31"/>
  <c r="AC14" i="31"/>
  <c r="AC15" i="31"/>
  <c r="AC16" i="31"/>
  <c r="AC17" i="31"/>
  <c r="AC18" i="31"/>
  <c r="AC19" i="31"/>
  <c r="AC20" i="31"/>
  <c r="AC21" i="31"/>
  <c r="AC22" i="31"/>
  <c r="AC23" i="31"/>
  <c r="AC24" i="31"/>
  <c r="H21" i="32"/>
  <c r="Q20" i="32"/>
  <c r="T20" i="32"/>
  <c r="W20" i="32"/>
  <c r="H24" i="32"/>
  <c r="H11" i="32"/>
  <c r="T13" i="32"/>
  <c r="H8" i="32"/>
  <c r="H9" i="32"/>
  <c r="H10" i="32"/>
  <c r="H12" i="32"/>
  <c r="H13" i="32"/>
  <c r="H14" i="32"/>
  <c r="H16" i="32"/>
  <c r="H17" i="32"/>
  <c r="H18" i="32"/>
  <c r="H19" i="32"/>
  <c r="H20" i="32"/>
  <c r="H22" i="32"/>
  <c r="H23" i="32"/>
  <c r="W8" i="33"/>
  <c r="W9" i="33"/>
  <c r="W10" i="33"/>
  <c r="W11" i="33"/>
  <c r="W12" i="33"/>
  <c r="W13" i="33"/>
  <c r="W14" i="33"/>
  <c r="W16" i="33"/>
  <c r="W17" i="33"/>
  <c r="W18" i="33"/>
  <c r="W19" i="33"/>
  <c r="W20" i="33"/>
  <c r="W21" i="33"/>
  <c r="W22" i="33"/>
  <c r="W23" i="33"/>
  <c r="W24" i="33"/>
  <c r="T24" i="8"/>
  <c r="T15" i="8"/>
  <c r="T11" i="8"/>
  <c r="Z22" i="8"/>
  <c r="T8" i="8"/>
  <c r="T9" i="8"/>
  <c r="T10" i="8"/>
  <c r="T12" i="8"/>
  <c r="T13" i="8"/>
  <c r="T14" i="8"/>
  <c r="T16" i="8"/>
  <c r="T17" i="8"/>
  <c r="T18" i="8"/>
  <c r="T19" i="8"/>
  <c r="T20" i="8"/>
  <c r="T21" i="8"/>
  <c r="T22" i="8"/>
  <c r="T23" i="8"/>
  <c r="Q23" i="19"/>
  <c r="N16" i="19"/>
  <c r="Q16" i="19"/>
  <c r="AC24" i="19"/>
  <c r="Z24" i="19"/>
  <c r="W24" i="19"/>
  <c r="T24" i="19"/>
  <c r="Q24" i="19"/>
  <c r="N24" i="19"/>
  <c r="K24" i="19"/>
  <c r="H24" i="19"/>
  <c r="E24" i="19"/>
  <c r="B13" i="19"/>
  <c r="B25" i="19"/>
  <c r="B26" i="19"/>
  <c r="AC11" i="1"/>
  <c r="W8" i="38"/>
  <c r="W9" i="38"/>
  <c r="W10" i="38"/>
  <c r="W11" i="38"/>
  <c r="W12" i="38"/>
  <c r="W13" i="38"/>
  <c r="W14" i="38"/>
  <c r="W15" i="38"/>
  <c r="W16" i="38"/>
  <c r="W17" i="38"/>
  <c r="W18" i="38"/>
  <c r="W19" i="38"/>
  <c r="W20" i="38"/>
  <c r="W21" i="38"/>
  <c r="W22" i="38"/>
  <c r="W23" i="38"/>
  <c r="W24" i="38"/>
  <c r="Q9" i="38"/>
  <c r="T9" i="38"/>
  <c r="Z9" i="38"/>
  <c r="Z8" i="38"/>
  <c r="Z10" i="38"/>
  <c r="Z11" i="38"/>
  <c r="Z12" i="38"/>
  <c r="AC8" i="1"/>
  <c r="AC18" i="1"/>
  <c r="AC23" i="1"/>
  <c r="AC13" i="1"/>
  <c r="AC10" i="1"/>
  <c r="AC12" i="1"/>
  <c r="AC14" i="1"/>
  <c r="AC16" i="1"/>
  <c r="AC17" i="1"/>
  <c r="AC20" i="1"/>
  <c r="AC21" i="1"/>
  <c r="AC15" i="1"/>
  <c r="AC22" i="1"/>
  <c r="AC24" i="1"/>
  <c r="AC19" i="1"/>
  <c r="AC9" i="1"/>
  <c r="AC24" i="30"/>
  <c r="Z24" i="30"/>
  <c r="W24" i="30"/>
  <c r="T24" i="30"/>
  <c r="Q24" i="30"/>
  <c r="N24" i="30"/>
  <c r="H24" i="30"/>
  <c r="E24" i="30"/>
  <c r="AC23" i="30"/>
  <c r="Z23" i="30"/>
  <c r="W23" i="30"/>
  <c r="T23" i="30"/>
  <c r="Q23" i="30"/>
  <c r="N23" i="30"/>
  <c r="H23" i="30"/>
  <c r="E23" i="30"/>
  <c r="AC22" i="30"/>
  <c r="Z22" i="30"/>
  <c r="W22" i="30"/>
  <c r="T22" i="30"/>
  <c r="Q22" i="30"/>
  <c r="N22" i="30"/>
  <c r="H22" i="30"/>
  <c r="E22" i="30"/>
  <c r="AC21" i="30"/>
  <c r="W21" i="30"/>
  <c r="T21" i="30"/>
  <c r="Q21" i="30"/>
  <c r="N21" i="30"/>
  <c r="H21" i="30"/>
  <c r="E21" i="30"/>
  <c r="AC20" i="30"/>
  <c r="Z20" i="30"/>
  <c r="W20" i="30"/>
  <c r="T20" i="30"/>
  <c r="Q20" i="30"/>
  <c r="N20" i="30"/>
  <c r="H20" i="30"/>
  <c r="E20" i="30"/>
  <c r="AC19" i="30"/>
  <c r="Z19" i="30"/>
  <c r="W19" i="30"/>
  <c r="AC18" i="30"/>
  <c r="W18" i="30"/>
  <c r="T18" i="30"/>
  <c r="Q18" i="30"/>
  <c r="N18" i="30"/>
  <c r="H18" i="30"/>
  <c r="E18" i="30"/>
  <c r="AC17" i="30"/>
  <c r="Z17" i="30"/>
  <c r="W17" i="30"/>
  <c r="T17" i="30"/>
  <c r="Q17" i="30"/>
  <c r="N17" i="30"/>
  <c r="H17" i="30"/>
  <c r="AC16" i="30"/>
  <c r="Z16" i="30"/>
  <c r="W16" i="30"/>
  <c r="T16" i="30"/>
  <c r="Q16" i="30"/>
  <c r="N16" i="30"/>
  <c r="H16" i="30"/>
  <c r="E16" i="30"/>
  <c r="AC15" i="30"/>
  <c r="Z15" i="30"/>
  <c r="W15" i="30"/>
  <c r="T15" i="30"/>
  <c r="Q15" i="30"/>
  <c r="N15" i="30"/>
  <c r="H15" i="30"/>
  <c r="E15" i="30"/>
  <c r="AC14" i="30"/>
  <c r="Z14" i="30"/>
  <c r="W14" i="30"/>
  <c r="T14" i="30"/>
  <c r="Q14" i="30"/>
  <c r="N14" i="30"/>
  <c r="H14" i="30"/>
  <c r="E14" i="30"/>
  <c r="AC13" i="30"/>
  <c r="Z13" i="30"/>
  <c r="W13" i="30"/>
  <c r="T13" i="30"/>
  <c r="Q13" i="30"/>
  <c r="N13" i="30"/>
  <c r="H13" i="30"/>
  <c r="E13" i="30"/>
  <c r="AC12" i="30"/>
  <c r="Z12" i="30"/>
  <c r="W12" i="30"/>
  <c r="T12" i="30"/>
  <c r="Q12" i="30"/>
  <c r="N12" i="30"/>
  <c r="H12" i="30"/>
  <c r="E12" i="30"/>
  <c r="AC11" i="30"/>
  <c r="Z11" i="30"/>
  <c r="W11" i="30"/>
  <c r="T11" i="30"/>
  <c r="Q11" i="30"/>
  <c r="N11" i="30"/>
  <c r="H11" i="30"/>
  <c r="E11" i="30"/>
  <c r="AC10" i="30"/>
  <c r="Z10" i="30"/>
  <c r="W10" i="30"/>
  <c r="N10" i="30"/>
  <c r="H10" i="30"/>
  <c r="E10" i="30"/>
  <c r="AC9" i="30"/>
  <c r="Z9" i="30"/>
  <c r="W9" i="30"/>
  <c r="T9" i="30"/>
  <c r="Q9" i="30"/>
  <c r="N9" i="30"/>
  <c r="H9" i="30"/>
  <c r="E9" i="30"/>
  <c r="AC8" i="30"/>
  <c r="Z8" i="30"/>
  <c r="W8" i="30"/>
  <c r="T8" i="30"/>
  <c r="Q8" i="30"/>
  <c r="N8" i="30"/>
  <c r="H8" i="30"/>
  <c r="AC24" i="26"/>
  <c r="W24" i="26"/>
  <c r="T24" i="26"/>
  <c r="Q24" i="26"/>
  <c r="N24" i="26"/>
  <c r="K24" i="26"/>
  <c r="H24" i="26"/>
  <c r="E24" i="26"/>
  <c r="AC23" i="26"/>
  <c r="W23" i="26"/>
  <c r="T23" i="26"/>
  <c r="Q23" i="26"/>
  <c r="N23" i="26"/>
  <c r="K23" i="26"/>
  <c r="H23" i="26"/>
  <c r="E23" i="26"/>
  <c r="AC22" i="26"/>
  <c r="W22" i="26"/>
  <c r="T22" i="26"/>
  <c r="Q22" i="26"/>
  <c r="N22" i="26"/>
  <c r="K22" i="26"/>
  <c r="H22" i="26"/>
  <c r="E22" i="26"/>
  <c r="AC21" i="26"/>
  <c r="W21" i="26"/>
  <c r="T21" i="26"/>
  <c r="Q21" i="26"/>
  <c r="N21" i="26"/>
  <c r="K21" i="26"/>
  <c r="H21" i="26"/>
  <c r="E21" i="26"/>
  <c r="AC20" i="26"/>
  <c r="W20" i="26"/>
  <c r="T20" i="26"/>
  <c r="Q20" i="26"/>
  <c r="N20" i="26"/>
  <c r="K20" i="26"/>
  <c r="H20" i="26"/>
  <c r="E20" i="26"/>
  <c r="AC19" i="26"/>
  <c r="W19" i="26"/>
  <c r="T19" i="26"/>
  <c r="Q19" i="26"/>
  <c r="N19" i="26"/>
  <c r="K19" i="26"/>
  <c r="H19" i="26"/>
  <c r="E19" i="26"/>
  <c r="AC18" i="26"/>
  <c r="W18" i="26"/>
  <c r="T18" i="26"/>
  <c r="Q18" i="26"/>
  <c r="N18" i="26"/>
  <c r="K18" i="26"/>
  <c r="H18" i="26"/>
  <c r="E18" i="26"/>
  <c r="AC17" i="26"/>
  <c r="W17" i="26"/>
  <c r="T17" i="26"/>
  <c r="Q17" i="26"/>
  <c r="N17" i="26"/>
  <c r="K17" i="26"/>
  <c r="H17" i="26"/>
  <c r="E17" i="26"/>
  <c r="AC16" i="26"/>
  <c r="W16" i="26"/>
  <c r="T16" i="26"/>
  <c r="Q16" i="26"/>
  <c r="N16" i="26"/>
  <c r="K16" i="26"/>
  <c r="H16" i="26"/>
  <c r="E16" i="26"/>
  <c r="AC15" i="26"/>
  <c r="W15" i="26"/>
  <c r="T15" i="26"/>
  <c r="Q15" i="26"/>
  <c r="N15" i="26"/>
  <c r="K15" i="26"/>
  <c r="H15" i="26"/>
  <c r="E15" i="26"/>
  <c r="AC14" i="26"/>
  <c r="W14" i="26"/>
  <c r="T14" i="26"/>
  <c r="Q14" i="26"/>
  <c r="N14" i="26"/>
  <c r="K14" i="26"/>
  <c r="H14" i="26"/>
  <c r="E14" i="26"/>
  <c r="AC13" i="26"/>
  <c r="W13" i="26"/>
  <c r="T13" i="26"/>
  <c r="Q13" i="26"/>
  <c r="N13" i="26"/>
  <c r="K13" i="26"/>
  <c r="H13" i="26"/>
  <c r="E13" i="26"/>
  <c r="AC12" i="26"/>
  <c r="W12" i="26"/>
  <c r="T12" i="26"/>
  <c r="Q12" i="26"/>
  <c r="N12" i="26"/>
  <c r="K12" i="26"/>
  <c r="H12" i="26"/>
  <c r="E12" i="26"/>
  <c r="AC11" i="26"/>
  <c r="W11" i="26"/>
  <c r="T11" i="26"/>
  <c r="Q11" i="26"/>
  <c r="N11" i="26"/>
  <c r="K11" i="26"/>
  <c r="H11" i="26"/>
  <c r="E11" i="26"/>
  <c r="AC10" i="26"/>
  <c r="Q10" i="26"/>
  <c r="N10" i="26"/>
  <c r="K10" i="26"/>
  <c r="H10" i="26"/>
  <c r="E10" i="26"/>
  <c r="AC9" i="26"/>
  <c r="W9" i="26"/>
  <c r="T9" i="26"/>
  <c r="Q9" i="26"/>
  <c r="N9" i="26"/>
  <c r="K9" i="26"/>
  <c r="H9" i="26"/>
  <c r="E9" i="26"/>
  <c r="AC8" i="26"/>
  <c r="W8" i="26"/>
  <c r="T8" i="26"/>
  <c r="Q8" i="26"/>
  <c r="N8" i="26"/>
  <c r="K8" i="26"/>
  <c r="H8" i="26"/>
  <c r="E8" i="26"/>
  <c r="AC24" i="25"/>
  <c r="Z24" i="25"/>
  <c r="T24" i="25"/>
  <c r="Q24" i="25"/>
  <c r="N24" i="25"/>
  <c r="K24" i="25"/>
  <c r="H24" i="25"/>
  <c r="E24" i="25"/>
  <c r="AC23" i="25"/>
  <c r="Z23" i="25"/>
  <c r="T23" i="25"/>
  <c r="Q23" i="25"/>
  <c r="N23" i="25"/>
  <c r="K23" i="25"/>
  <c r="H23" i="25"/>
  <c r="E23" i="25"/>
  <c r="AC22" i="25"/>
  <c r="Z22" i="25"/>
  <c r="T22" i="25"/>
  <c r="Q22" i="25"/>
  <c r="N22" i="25"/>
  <c r="K22" i="25"/>
  <c r="H22" i="25"/>
  <c r="E22" i="25"/>
  <c r="AC21" i="25"/>
  <c r="Z21" i="25"/>
  <c r="T21" i="25"/>
  <c r="Q21" i="25"/>
  <c r="N21" i="25"/>
  <c r="K21" i="25"/>
  <c r="H21" i="25"/>
  <c r="E21" i="25"/>
  <c r="AC20" i="25"/>
  <c r="Z20" i="25"/>
  <c r="T20" i="25"/>
  <c r="Q20" i="25"/>
  <c r="N20" i="25"/>
  <c r="K20" i="25"/>
  <c r="H20" i="25"/>
  <c r="E20" i="25"/>
  <c r="AC19" i="25"/>
  <c r="Z19" i="25"/>
  <c r="T19" i="25"/>
  <c r="Q19" i="25"/>
  <c r="N19" i="25"/>
  <c r="K19" i="25"/>
  <c r="H19" i="25"/>
  <c r="E19" i="25"/>
  <c r="AC18" i="25"/>
  <c r="Z18" i="25"/>
  <c r="T18" i="25"/>
  <c r="Q18" i="25"/>
  <c r="N18" i="25"/>
  <c r="K18" i="25"/>
  <c r="H18" i="25"/>
  <c r="E18" i="25"/>
  <c r="AC17" i="25"/>
  <c r="Z17" i="25"/>
  <c r="T17" i="25"/>
  <c r="Q17" i="25"/>
  <c r="N17" i="25"/>
  <c r="K17" i="25"/>
  <c r="H17" i="25"/>
  <c r="E17" i="25"/>
  <c r="AC16" i="25"/>
  <c r="Z16" i="25"/>
  <c r="T16" i="25"/>
  <c r="Q16" i="25"/>
  <c r="N16" i="25"/>
  <c r="K16" i="25"/>
  <c r="H16" i="25"/>
  <c r="E16" i="25"/>
  <c r="AC15" i="25"/>
  <c r="Z15" i="25"/>
  <c r="T15" i="25"/>
  <c r="Q15" i="25"/>
  <c r="N15" i="25"/>
  <c r="K15" i="25"/>
  <c r="H15" i="25"/>
  <c r="E15" i="25"/>
  <c r="AC14" i="25"/>
  <c r="Z14" i="25"/>
  <c r="T14" i="25"/>
  <c r="Q14" i="25"/>
  <c r="N14" i="25"/>
  <c r="K14" i="25"/>
  <c r="H14" i="25"/>
  <c r="E14" i="25"/>
  <c r="AC13" i="25"/>
  <c r="Z13" i="25"/>
  <c r="T13" i="25"/>
  <c r="Q13" i="25"/>
  <c r="N13" i="25"/>
  <c r="K13" i="25"/>
  <c r="H13" i="25"/>
  <c r="E13" i="25"/>
  <c r="AC12" i="25"/>
  <c r="Z12" i="25"/>
  <c r="T12" i="25"/>
  <c r="Q12" i="25"/>
  <c r="N12" i="25"/>
  <c r="K12" i="25"/>
  <c r="H12" i="25"/>
  <c r="E12" i="25"/>
  <c r="AC11" i="25"/>
  <c r="Z11" i="25"/>
  <c r="T11" i="25"/>
  <c r="Q11" i="25"/>
  <c r="N11" i="25"/>
  <c r="K11" i="25"/>
  <c r="H11" i="25"/>
  <c r="E11" i="25"/>
  <c r="AC10" i="25"/>
  <c r="Z10" i="25"/>
  <c r="T10" i="25"/>
  <c r="Q10" i="25"/>
  <c r="N10" i="25"/>
  <c r="K10" i="25"/>
  <c r="H10" i="25"/>
  <c r="E10" i="25"/>
  <c r="AC9" i="25"/>
  <c r="Q9" i="25"/>
  <c r="N9" i="25"/>
  <c r="K9" i="25"/>
  <c r="H9" i="25"/>
  <c r="E9" i="25"/>
  <c r="AC8" i="25"/>
  <c r="Z8" i="25"/>
  <c r="T8" i="25"/>
  <c r="Q8" i="25"/>
  <c r="N8" i="25"/>
  <c r="K8" i="25"/>
  <c r="H8" i="25"/>
  <c r="E8" i="25"/>
  <c r="Z24" i="24"/>
  <c r="W24" i="24"/>
  <c r="T24" i="24"/>
  <c r="Q24" i="24"/>
  <c r="N24" i="24"/>
  <c r="K24" i="24"/>
  <c r="H24" i="24"/>
  <c r="E24" i="24"/>
  <c r="AC23" i="24"/>
  <c r="Z23" i="24"/>
  <c r="T23" i="24"/>
  <c r="Q23" i="24"/>
  <c r="N23" i="24"/>
  <c r="K23" i="24"/>
  <c r="H23" i="24"/>
  <c r="E23" i="24"/>
  <c r="Z22" i="24"/>
  <c r="W22" i="24"/>
  <c r="T22" i="24"/>
  <c r="Q22" i="24"/>
  <c r="N22" i="24"/>
  <c r="K22" i="24"/>
  <c r="H22" i="24"/>
  <c r="E22" i="24"/>
  <c r="Z21" i="24"/>
  <c r="W21" i="24"/>
  <c r="T21" i="24"/>
  <c r="Q21" i="24"/>
  <c r="N21" i="24"/>
  <c r="K21" i="24"/>
  <c r="H21" i="24"/>
  <c r="E21" i="24"/>
  <c r="Z20" i="24"/>
  <c r="W20" i="24"/>
  <c r="T20" i="24"/>
  <c r="Q20" i="24"/>
  <c r="N20" i="24"/>
  <c r="K20" i="24"/>
  <c r="H20" i="24"/>
  <c r="E20" i="24"/>
  <c r="Z18" i="24"/>
  <c r="W18" i="24"/>
  <c r="T18" i="24"/>
  <c r="Q18" i="24"/>
  <c r="N18" i="24"/>
  <c r="K18" i="24"/>
  <c r="H18" i="24"/>
  <c r="E18" i="24"/>
  <c r="Z17" i="24"/>
  <c r="W17" i="24"/>
  <c r="T17" i="24"/>
  <c r="Q17" i="24"/>
  <c r="Z16" i="24"/>
  <c r="W16" i="24"/>
  <c r="T16" i="24"/>
  <c r="Q16" i="24"/>
  <c r="N16" i="24"/>
  <c r="K16" i="24"/>
  <c r="H16" i="24"/>
  <c r="E16" i="24"/>
  <c r="Z15" i="24"/>
  <c r="W15" i="24"/>
  <c r="T15" i="24"/>
  <c r="Q15" i="24"/>
  <c r="N15" i="24"/>
  <c r="K15" i="24"/>
  <c r="H15" i="24"/>
  <c r="E15" i="24"/>
  <c r="Z14" i="24"/>
  <c r="W14" i="24"/>
  <c r="T14" i="24"/>
  <c r="Q14" i="24"/>
  <c r="N14" i="24"/>
  <c r="K14" i="24"/>
  <c r="H14" i="24"/>
  <c r="E14" i="24"/>
  <c r="Z13" i="24"/>
  <c r="W13" i="24"/>
  <c r="T13" i="24"/>
  <c r="Q13" i="24"/>
  <c r="N13" i="24"/>
  <c r="K13" i="24"/>
  <c r="H13" i="24"/>
  <c r="E13" i="24"/>
  <c r="Z12" i="24"/>
  <c r="W12" i="24"/>
  <c r="T12" i="24"/>
  <c r="Q12" i="24"/>
  <c r="N12" i="24"/>
  <c r="K12" i="24"/>
  <c r="H12" i="24"/>
  <c r="E12" i="24"/>
  <c r="Z11" i="24"/>
  <c r="W11" i="24"/>
  <c r="T11" i="24"/>
  <c r="Q11" i="24"/>
  <c r="N11" i="24"/>
  <c r="K11" i="24"/>
  <c r="H11" i="24"/>
  <c r="E11" i="24"/>
  <c r="Z10" i="24"/>
  <c r="W10" i="24"/>
  <c r="T10" i="24"/>
  <c r="Q10" i="24"/>
  <c r="N10" i="24"/>
  <c r="K10" i="24"/>
  <c r="H10" i="24"/>
  <c r="E10" i="24"/>
  <c r="Z9" i="24"/>
  <c r="W9" i="24"/>
  <c r="T9" i="24"/>
  <c r="Q9" i="24"/>
  <c r="N9" i="24"/>
  <c r="K9" i="24"/>
  <c r="H9" i="24"/>
  <c r="E9" i="24"/>
  <c r="AC24" i="23"/>
  <c r="Z24" i="23"/>
  <c r="T24" i="23"/>
  <c r="Q24" i="23"/>
  <c r="N24" i="23"/>
  <c r="K24" i="23"/>
  <c r="H24" i="23"/>
  <c r="E24" i="23"/>
  <c r="AC23" i="23"/>
  <c r="Z23" i="23"/>
  <c r="T23" i="23"/>
  <c r="Q23" i="23"/>
  <c r="N23" i="23"/>
  <c r="K23" i="23"/>
  <c r="H23" i="23"/>
  <c r="E23" i="23"/>
  <c r="AC22" i="23"/>
  <c r="Z22" i="23"/>
  <c r="T22" i="23"/>
  <c r="Q22" i="23"/>
  <c r="N22" i="23"/>
  <c r="K22" i="23"/>
  <c r="H22" i="23"/>
  <c r="E22" i="23"/>
  <c r="AC21" i="23"/>
  <c r="Z21" i="23"/>
  <c r="T21" i="23"/>
  <c r="Q21" i="23"/>
  <c r="N21" i="23"/>
  <c r="K21" i="23"/>
  <c r="H21" i="23"/>
  <c r="E21" i="23"/>
  <c r="AC20" i="23"/>
  <c r="Z20" i="23"/>
  <c r="T20" i="23"/>
  <c r="Q20" i="23"/>
  <c r="N20" i="23"/>
  <c r="K20" i="23"/>
  <c r="H20" i="23"/>
  <c r="E20" i="23"/>
  <c r="AC18" i="23"/>
  <c r="Z18" i="23"/>
  <c r="T18" i="23"/>
  <c r="Q18" i="23"/>
  <c r="N18" i="23"/>
  <c r="K18" i="23"/>
  <c r="H18" i="23"/>
  <c r="E18" i="23"/>
  <c r="AC17" i="23"/>
  <c r="Z17" i="23"/>
  <c r="T17" i="23"/>
  <c r="Q17" i="23"/>
  <c r="N17" i="23"/>
  <c r="K17" i="23"/>
  <c r="H17" i="23"/>
  <c r="E17" i="23"/>
  <c r="AC16" i="23"/>
  <c r="Z16" i="23"/>
  <c r="T16" i="23"/>
  <c r="Q16" i="23"/>
  <c r="N16" i="23"/>
  <c r="K16" i="23"/>
  <c r="H16" i="23"/>
  <c r="E16" i="23"/>
  <c r="AC14" i="23"/>
  <c r="Z14" i="23"/>
  <c r="T14" i="23"/>
  <c r="Q14" i="23"/>
  <c r="N14" i="23"/>
  <c r="K14" i="23"/>
  <c r="H14" i="23"/>
  <c r="E14" i="23"/>
  <c r="AC13" i="23"/>
  <c r="Z13" i="23"/>
  <c r="T13" i="23"/>
  <c r="Q13" i="23"/>
  <c r="N13" i="23"/>
  <c r="K13" i="23"/>
  <c r="H13" i="23"/>
  <c r="E13" i="23"/>
  <c r="AC12" i="23"/>
  <c r="Z12" i="23"/>
  <c r="T12" i="23"/>
  <c r="Q12" i="23"/>
  <c r="N12" i="23"/>
  <c r="K12" i="23"/>
  <c r="H12" i="23"/>
  <c r="E12" i="23"/>
  <c r="AC11" i="23"/>
  <c r="Z11" i="23"/>
  <c r="T11" i="23"/>
  <c r="Q11" i="23"/>
  <c r="N11" i="23"/>
  <c r="K11" i="23"/>
  <c r="H11" i="23"/>
  <c r="E11" i="23"/>
  <c r="AC10" i="23"/>
  <c r="Z10" i="23"/>
  <c r="T10" i="23"/>
  <c r="Q10" i="23"/>
  <c r="N10" i="23"/>
  <c r="K10" i="23"/>
  <c r="H10" i="23"/>
  <c r="E10" i="23"/>
  <c r="AC9" i="23"/>
  <c r="Z9" i="23"/>
  <c r="T9" i="23"/>
  <c r="Q9" i="23"/>
  <c r="N9" i="23"/>
  <c r="K9" i="23"/>
  <c r="H9" i="23"/>
  <c r="E9" i="23"/>
  <c r="AC26" i="22"/>
  <c r="Z26" i="22"/>
  <c r="W26" i="22"/>
  <c r="T26" i="22"/>
  <c r="Q26" i="22"/>
  <c r="N26" i="22"/>
  <c r="AG26" i="22" s="1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AC17" i="21"/>
  <c r="Z17" i="21"/>
  <c r="W17" i="21"/>
  <c r="T17" i="21"/>
  <c r="Q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9" i="21"/>
  <c r="Z9" i="21"/>
  <c r="W9" i="21"/>
  <c r="T9" i="21"/>
  <c r="Q9" i="21"/>
  <c r="N9" i="21"/>
  <c r="K9" i="21"/>
  <c r="H9" i="21"/>
  <c r="E9" i="21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AC14" i="20"/>
  <c r="Z14" i="20"/>
  <c r="W14" i="20"/>
  <c r="T14" i="20"/>
  <c r="Q14" i="20"/>
  <c r="N14" i="20"/>
  <c r="K14" i="20"/>
  <c r="H14" i="20"/>
  <c r="E14" i="20"/>
  <c r="AC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24" i="10"/>
  <c r="Z24" i="10"/>
  <c r="T24" i="10"/>
  <c r="Q24" i="10"/>
  <c r="N24" i="10"/>
  <c r="K24" i="10"/>
  <c r="H24" i="10"/>
  <c r="E24" i="10"/>
  <c r="AC23" i="10"/>
  <c r="Z23" i="10"/>
  <c r="T23" i="10"/>
  <c r="Q23" i="10"/>
  <c r="N23" i="10"/>
  <c r="K23" i="10"/>
  <c r="H23" i="10"/>
  <c r="E23" i="10"/>
  <c r="AC22" i="10"/>
  <c r="Z22" i="10"/>
  <c r="T22" i="10"/>
  <c r="Q22" i="10"/>
  <c r="N22" i="10"/>
  <c r="K22" i="10"/>
  <c r="H22" i="10"/>
  <c r="E22" i="10"/>
  <c r="AC21" i="10"/>
  <c r="Z21" i="10"/>
  <c r="T21" i="10"/>
  <c r="Q21" i="10"/>
  <c r="N21" i="10"/>
  <c r="K21" i="10"/>
  <c r="H21" i="10"/>
  <c r="E21" i="10"/>
  <c r="AC20" i="10"/>
  <c r="Z20" i="10"/>
  <c r="T20" i="10"/>
  <c r="Q20" i="10"/>
  <c r="N20" i="10"/>
  <c r="K20" i="10"/>
  <c r="H20" i="10"/>
  <c r="E20" i="10"/>
  <c r="AC19" i="10"/>
  <c r="Z19" i="10"/>
  <c r="T19" i="10"/>
  <c r="Q19" i="10"/>
  <c r="N19" i="10"/>
  <c r="K19" i="10"/>
  <c r="H19" i="10"/>
  <c r="E19" i="10"/>
  <c r="AC18" i="10"/>
  <c r="Z18" i="10"/>
  <c r="T18" i="10"/>
  <c r="Q18" i="10"/>
  <c r="N18" i="10"/>
  <c r="K18" i="10"/>
  <c r="H18" i="10"/>
  <c r="E18" i="10"/>
  <c r="AC16" i="10"/>
  <c r="Z16" i="10"/>
  <c r="T16" i="10"/>
  <c r="Q16" i="10"/>
  <c r="N16" i="10"/>
  <c r="K16" i="10"/>
  <c r="H16" i="10"/>
  <c r="E16" i="10"/>
  <c r="AC15" i="10"/>
  <c r="Z15" i="10"/>
  <c r="T15" i="10"/>
  <c r="Q15" i="10"/>
  <c r="N15" i="10"/>
  <c r="K15" i="10"/>
  <c r="H15" i="10"/>
  <c r="E15" i="10"/>
  <c r="AC14" i="10"/>
  <c r="Z14" i="10"/>
  <c r="T14" i="10"/>
  <c r="Q14" i="10"/>
  <c r="N14" i="10"/>
  <c r="K14" i="10"/>
  <c r="H14" i="10"/>
  <c r="E14" i="10"/>
  <c r="AC13" i="10"/>
  <c r="Z13" i="10"/>
  <c r="T13" i="10"/>
  <c r="Q13" i="10"/>
  <c r="N13" i="10"/>
  <c r="K13" i="10"/>
  <c r="H13" i="10"/>
  <c r="E13" i="10"/>
  <c r="AC12" i="10"/>
  <c r="Z12" i="10"/>
  <c r="T12" i="10"/>
  <c r="Q12" i="10"/>
  <c r="N12" i="10"/>
  <c r="K12" i="10"/>
  <c r="H12" i="10"/>
  <c r="E12" i="10"/>
  <c r="AC11" i="10"/>
  <c r="Z11" i="10"/>
  <c r="T11" i="10"/>
  <c r="Q11" i="10"/>
  <c r="N11" i="10"/>
  <c r="K11" i="10"/>
  <c r="H11" i="10"/>
  <c r="E11" i="10"/>
  <c r="AC10" i="10"/>
  <c r="Z10" i="10"/>
  <c r="Q10" i="10"/>
  <c r="N10" i="10"/>
  <c r="K10" i="10"/>
  <c r="H10" i="10"/>
  <c r="E10" i="10"/>
  <c r="AC9" i="10"/>
  <c r="Z9" i="10"/>
  <c r="T9" i="10"/>
  <c r="Q9" i="10"/>
  <c r="N9" i="10"/>
  <c r="K9" i="10"/>
  <c r="H9" i="10"/>
  <c r="E9" i="10"/>
  <c r="AC24" i="18"/>
  <c r="Q24" i="18"/>
  <c r="N24" i="18"/>
  <c r="K24" i="18"/>
  <c r="H24" i="18"/>
  <c r="AC23" i="18"/>
  <c r="Z23" i="18"/>
  <c r="W23" i="18"/>
  <c r="T23" i="18"/>
  <c r="Q23" i="18"/>
  <c r="N23" i="18"/>
  <c r="K23" i="18"/>
  <c r="H23" i="18"/>
  <c r="AC22" i="18"/>
  <c r="Z22" i="18"/>
  <c r="W22" i="18"/>
  <c r="T22" i="18"/>
  <c r="Q22" i="18"/>
  <c r="N22" i="18"/>
  <c r="K22" i="18"/>
  <c r="H22" i="18"/>
  <c r="AC21" i="18"/>
  <c r="Z21" i="18"/>
  <c r="W21" i="18"/>
  <c r="T21" i="18"/>
  <c r="Q21" i="18"/>
  <c r="N21" i="18"/>
  <c r="K21" i="18"/>
  <c r="H21" i="18"/>
  <c r="AC20" i="18"/>
  <c r="Z20" i="18"/>
  <c r="W20" i="18"/>
  <c r="T20" i="18"/>
  <c r="Q20" i="18"/>
  <c r="N20" i="18"/>
  <c r="K20" i="18"/>
  <c r="H20" i="18"/>
  <c r="AC19" i="18"/>
  <c r="Z19" i="18"/>
  <c r="W19" i="18"/>
  <c r="T19" i="18"/>
  <c r="Q19" i="18"/>
  <c r="N19" i="18"/>
  <c r="K19" i="18"/>
  <c r="H19" i="18"/>
  <c r="AC18" i="18"/>
  <c r="Z18" i="18"/>
  <c r="W18" i="18"/>
  <c r="T18" i="18"/>
  <c r="Q18" i="18"/>
  <c r="N18" i="18"/>
  <c r="K18" i="18"/>
  <c r="H18" i="18"/>
  <c r="AC16" i="18"/>
  <c r="Z16" i="18"/>
  <c r="W16" i="18"/>
  <c r="T16" i="18"/>
  <c r="Q16" i="18"/>
  <c r="N16" i="18"/>
  <c r="K16" i="18"/>
  <c r="H16" i="18"/>
  <c r="AC15" i="18"/>
  <c r="Z15" i="18"/>
  <c r="W15" i="18"/>
  <c r="T15" i="18"/>
  <c r="Q15" i="18"/>
  <c r="N15" i="18"/>
  <c r="K15" i="18"/>
  <c r="H15" i="18"/>
  <c r="AC14" i="18"/>
  <c r="W14" i="18"/>
  <c r="T14" i="18"/>
  <c r="Q14" i="18"/>
  <c r="N14" i="18"/>
  <c r="K14" i="18"/>
  <c r="H14" i="18"/>
  <c r="AC13" i="18"/>
  <c r="Z13" i="18"/>
  <c r="W13" i="18"/>
  <c r="T13" i="18"/>
  <c r="Q13" i="18"/>
  <c r="N13" i="18"/>
  <c r="K13" i="18"/>
  <c r="H13" i="18"/>
  <c r="AC12" i="18"/>
  <c r="Z12" i="18"/>
  <c r="W12" i="18"/>
  <c r="T12" i="18"/>
  <c r="Q12" i="18"/>
  <c r="N12" i="18"/>
  <c r="K12" i="18"/>
  <c r="H12" i="18"/>
  <c r="AC11" i="18"/>
  <c r="Z11" i="18"/>
  <c r="W11" i="18"/>
  <c r="T11" i="18"/>
  <c r="Q11" i="18"/>
  <c r="N11" i="18"/>
  <c r="K11" i="18"/>
  <c r="H11" i="18"/>
  <c r="Q10" i="18"/>
  <c r="N10" i="18"/>
  <c r="K10" i="18"/>
  <c r="H10" i="18"/>
  <c r="AC9" i="18"/>
  <c r="Z9" i="18"/>
  <c r="W9" i="18"/>
  <c r="T9" i="18"/>
  <c r="Q9" i="18"/>
  <c r="N9" i="18"/>
  <c r="K9" i="18"/>
  <c r="H9" i="18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H23" i="7"/>
  <c r="E23" i="7"/>
  <c r="AC22" i="7"/>
  <c r="Z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6" i="7"/>
  <c r="Z16" i="7"/>
  <c r="W16" i="7"/>
  <c r="T16" i="7"/>
  <c r="Q16" i="7"/>
  <c r="N16" i="7"/>
  <c r="K16" i="7"/>
  <c r="H16" i="7"/>
  <c r="E16" i="7"/>
  <c r="AC15" i="7"/>
  <c r="Z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T9" i="7"/>
  <c r="Q9" i="7"/>
  <c r="N9" i="7"/>
  <c r="K9" i="7"/>
  <c r="H9" i="7"/>
  <c r="E9" i="7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Z24" i="28"/>
  <c r="W24" i="28"/>
  <c r="T24" i="28"/>
  <c r="N24" i="28"/>
  <c r="K24" i="28"/>
  <c r="H24" i="28"/>
  <c r="E24" i="28"/>
  <c r="Z23" i="28"/>
  <c r="W23" i="28"/>
  <c r="T23" i="28"/>
  <c r="Q23" i="28"/>
  <c r="N23" i="28"/>
  <c r="K23" i="28"/>
  <c r="H23" i="28"/>
  <c r="E23" i="28"/>
  <c r="Z22" i="28"/>
  <c r="W22" i="28"/>
  <c r="T22" i="28"/>
  <c r="Q22" i="28"/>
  <c r="N22" i="28"/>
  <c r="K22" i="28"/>
  <c r="H22" i="28"/>
  <c r="E22" i="28"/>
  <c r="Z21" i="28"/>
  <c r="W21" i="28"/>
  <c r="T21" i="28"/>
  <c r="Q21" i="28"/>
  <c r="N21" i="28"/>
  <c r="K21" i="28"/>
  <c r="H21" i="28"/>
  <c r="E21" i="28"/>
  <c r="Z20" i="28"/>
  <c r="W20" i="28"/>
  <c r="T20" i="28"/>
  <c r="Q20" i="28"/>
  <c r="N20" i="28"/>
  <c r="K20" i="28"/>
  <c r="H20" i="28"/>
  <c r="E20" i="28"/>
  <c r="Z19" i="28"/>
  <c r="W19" i="28"/>
  <c r="T19" i="28"/>
  <c r="Q19" i="28"/>
  <c r="N19" i="28"/>
  <c r="K19" i="28"/>
  <c r="H19" i="28"/>
  <c r="E19" i="28"/>
  <c r="Z18" i="28"/>
  <c r="W18" i="28"/>
  <c r="T18" i="28"/>
  <c r="Q18" i="28"/>
  <c r="N18" i="28"/>
  <c r="K18" i="28"/>
  <c r="H18" i="28"/>
  <c r="E18" i="28"/>
  <c r="Z17" i="28"/>
  <c r="W17" i="28"/>
  <c r="Q17" i="28"/>
  <c r="N17" i="28"/>
  <c r="K17" i="28"/>
  <c r="H17" i="28"/>
  <c r="E17" i="28"/>
  <c r="Z16" i="28"/>
  <c r="W16" i="28"/>
  <c r="T16" i="28"/>
  <c r="Q16" i="28"/>
  <c r="N16" i="28"/>
  <c r="K16" i="28"/>
  <c r="H16" i="28"/>
  <c r="E16" i="28"/>
  <c r="Z15" i="28"/>
  <c r="W15" i="28"/>
  <c r="T15" i="28"/>
  <c r="Q15" i="28"/>
  <c r="N15" i="28"/>
  <c r="K15" i="28"/>
  <c r="H15" i="28"/>
  <c r="E15" i="28"/>
  <c r="Z14" i="28"/>
  <c r="W14" i="28"/>
  <c r="T14" i="28"/>
  <c r="Q14" i="28"/>
  <c r="N14" i="28"/>
  <c r="K14" i="28"/>
  <c r="H14" i="28"/>
  <c r="E14" i="28"/>
  <c r="Z13" i="28"/>
  <c r="W13" i="28"/>
  <c r="T13" i="28"/>
  <c r="Q13" i="28"/>
  <c r="N13" i="28"/>
  <c r="K13" i="28"/>
  <c r="H13" i="28"/>
  <c r="E13" i="28"/>
  <c r="Z12" i="28"/>
  <c r="W12" i="28"/>
  <c r="T12" i="28"/>
  <c r="Q12" i="28"/>
  <c r="N12" i="28"/>
  <c r="K12" i="28"/>
  <c r="H12" i="28"/>
  <c r="E12" i="28"/>
  <c r="Z11" i="28"/>
  <c r="W11" i="28"/>
  <c r="T11" i="28"/>
  <c r="Q11" i="28"/>
  <c r="N11" i="28"/>
  <c r="K11" i="28"/>
  <c r="H11" i="28"/>
  <c r="E11" i="28"/>
  <c r="Z10" i="28"/>
  <c r="W10" i="28"/>
  <c r="T10" i="28"/>
  <c r="Q10" i="28"/>
  <c r="N10" i="28"/>
  <c r="K10" i="28"/>
  <c r="H10" i="28"/>
  <c r="E10" i="28"/>
  <c r="Z9" i="28"/>
  <c r="W9" i="28"/>
  <c r="T9" i="28"/>
  <c r="Q9" i="28"/>
  <c r="N9" i="28"/>
  <c r="K9" i="28"/>
  <c r="H9" i="28"/>
  <c r="E9" i="28"/>
  <c r="Z8" i="28"/>
  <c r="W8" i="28"/>
  <c r="T8" i="28"/>
  <c r="Q8" i="28"/>
  <c r="N8" i="28"/>
  <c r="K8" i="28"/>
  <c r="H8" i="28"/>
  <c r="T8" i="29"/>
  <c r="T9" i="29"/>
  <c r="T10" i="29"/>
  <c r="T11" i="29"/>
  <c r="T12" i="29"/>
  <c r="T13" i="29"/>
  <c r="T14" i="29"/>
  <c r="T15" i="29"/>
  <c r="T16" i="29"/>
  <c r="T17" i="29"/>
  <c r="T18" i="29"/>
  <c r="T19" i="29"/>
  <c r="T20" i="29"/>
  <c r="T21" i="29"/>
  <c r="T22" i="29"/>
  <c r="T23" i="29"/>
  <c r="T24" i="29"/>
  <c r="Z8" i="31"/>
  <c r="Z9" i="31"/>
  <c r="Z10" i="31"/>
  <c r="Z11" i="31"/>
  <c r="Z12" i="31"/>
  <c r="Z13" i="31"/>
  <c r="Z14" i="31"/>
  <c r="Z15" i="31"/>
  <c r="Z16" i="31"/>
  <c r="Z17" i="31"/>
  <c r="Z18" i="31"/>
  <c r="Z19" i="31"/>
  <c r="Z20" i="31"/>
  <c r="Z21" i="31"/>
  <c r="Z22" i="31"/>
  <c r="Z23" i="31"/>
  <c r="Z24" i="31"/>
  <c r="N8" i="33"/>
  <c r="N9" i="33"/>
  <c r="N10" i="33"/>
  <c r="N11" i="33"/>
  <c r="N12" i="33"/>
  <c r="N13" i="33"/>
  <c r="N14" i="33"/>
  <c r="N16" i="33"/>
  <c r="N17" i="33"/>
  <c r="N18" i="33"/>
  <c r="N19" i="33"/>
  <c r="N20" i="33"/>
  <c r="N21" i="33"/>
  <c r="N22" i="33"/>
  <c r="N23" i="33"/>
  <c r="N24" i="33"/>
  <c r="W8" i="9"/>
  <c r="W9" i="9"/>
  <c r="W10" i="9"/>
  <c r="W11" i="9"/>
  <c r="W12" i="9"/>
  <c r="W13" i="9"/>
  <c r="W14" i="9"/>
  <c r="W15" i="9"/>
  <c r="W16" i="9"/>
  <c r="W17" i="9"/>
  <c r="W18" i="9"/>
  <c r="W19" i="9"/>
  <c r="W20" i="9"/>
  <c r="W21" i="9"/>
  <c r="W22" i="9"/>
  <c r="W23" i="9"/>
  <c r="W24" i="9"/>
  <c r="B20" i="38"/>
  <c r="B21" i="38"/>
  <c r="B22" i="38"/>
  <c r="B22" i="19" s="1"/>
  <c r="B23" i="38"/>
  <c r="B25" i="32" s="1"/>
  <c r="B25" i="29" s="1"/>
  <c r="B24" i="38"/>
  <c r="B26" i="32" s="1"/>
  <c r="B26" i="29" s="1"/>
  <c r="E8" i="9"/>
  <c r="H8" i="9"/>
  <c r="K8" i="9"/>
  <c r="N8" i="9"/>
  <c r="Q8" i="9"/>
  <c r="T8" i="9"/>
  <c r="Z8" i="9"/>
  <c r="AC8" i="9"/>
  <c r="E9" i="9"/>
  <c r="H9" i="9"/>
  <c r="K9" i="9"/>
  <c r="N9" i="9"/>
  <c r="Q9" i="9"/>
  <c r="T9" i="9"/>
  <c r="Z9" i="9"/>
  <c r="AC9" i="9"/>
  <c r="E10" i="9"/>
  <c r="H10" i="9"/>
  <c r="K10" i="9"/>
  <c r="N10" i="9"/>
  <c r="Q10" i="9"/>
  <c r="T10" i="9"/>
  <c r="Z10" i="9"/>
  <c r="AC10" i="9"/>
  <c r="E11" i="9"/>
  <c r="H11" i="9"/>
  <c r="K11" i="9"/>
  <c r="N11" i="9"/>
  <c r="Q11" i="9"/>
  <c r="T11" i="9"/>
  <c r="Z11" i="9"/>
  <c r="AC11" i="9"/>
  <c r="E12" i="9"/>
  <c r="H12" i="9"/>
  <c r="K12" i="9"/>
  <c r="N12" i="9"/>
  <c r="Q12" i="9"/>
  <c r="T12" i="9"/>
  <c r="Z12" i="9"/>
  <c r="AC12" i="9"/>
  <c r="E13" i="9"/>
  <c r="H13" i="9"/>
  <c r="K13" i="9"/>
  <c r="N13" i="9"/>
  <c r="Q13" i="9"/>
  <c r="T13" i="9"/>
  <c r="Z13" i="9"/>
  <c r="AC13" i="9"/>
  <c r="E14" i="9"/>
  <c r="H14" i="9"/>
  <c r="K14" i="9"/>
  <c r="N14" i="9"/>
  <c r="Q14" i="9"/>
  <c r="T14" i="9"/>
  <c r="Z14" i="9"/>
  <c r="AC14" i="9"/>
  <c r="E15" i="9"/>
  <c r="H15" i="9"/>
  <c r="K15" i="9"/>
  <c r="N15" i="9"/>
  <c r="Q15" i="9"/>
  <c r="T15" i="9"/>
  <c r="Z15" i="9"/>
  <c r="AC15" i="9"/>
  <c r="E16" i="9"/>
  <c r="H16" i="9"/>
  <c r="K16" i="9"/>
  <c r="N16" i="9"/>
  <c r="Q16" i="9"/>
  <c r="T16" i="9"/>
  <c r="Z16" i="9"/>
  <c r="AC16" i="9"/>
  <c r="E17" i="9"/>
  <c r="H17" i="9"/>
  <c r="K17" i="9"/>
  <c r="N17" i="9"/>
  <c r="Q17" i="9"/>
  <c r="T17" i="9"/>
  <c r="Z17" i="9"/>
  <c r="AC17" i="9"/>
  <c r="E18" i="9"/>
  <c r="H18" i="9"/>
  <c r="K18" i="9"/>
  <c r="N18" i="9"/>
  <c r="Q18" i="9"/>
  <c r="T18" i="9"/>
  <c r="Z18" i="9"/>
  <c r="AC18" i="9"/>
  <c r="H19" i="9"/>
  <c r="K19" i="9"/>
  <c r="N19" i="9"/>
  <c r="Q19" i="9"/>
  <c r="T19" i="9"/>
  <c r="Z19" i="9"/>
  <c r="AC19" i="9"/>
  <c r="E20" i="9"/>
  <c r="H20" i="9"/>
  <c r="K20" i="9"/>
  <c r="N20" i="9"/>
  <c r="Q20" i="9"/>
  <c r="T20" i="9"/>
  <c r="Z20" i="9"/>
  <c r="AC20" i="9"/>
  <c r="E21" i="9"/>
  <c r="H21" i="9"/>
  <c r="K21" i="9"/>
  <c r="N21" i="9"/>
  <c r="Q21" i="9"/>
  <c r="T21" i="9"/>
  <c r="Z21" i="9"/>
  <c r="AC21" i="9"/>
  <c r="E22" i="9"/>
  <c r="H22" i="9"/>
  <c r="K22" i="9"/>
  <c r="N22" i="9"/>
  <c r="Q22" i="9"/>
  <c r="T22" i="9"/>
  <c r="Z22" i="9"/>
  <c r="AC22" i="9"/>
  <c r="E23" i="9"/>
  <c r="H23" i="9"/>
  <c r="K23" i="9"/>
  <c r="N23" i="9"/>
  <c r="Q23" i="9"/>
  <c r="T23" i="9"/>
  <c r="Z23" i="9"/>
  <c r="AC23" i="9"/>
  <c r="E24" i="9"/>
  <c r="H24" i="9"/>
  <c r="K24" i="9"/>
  <c r="N24" i="9"/>
  <c r="Q24" i="9"/>
  <c r="T24" i="9"/>
  <c r="Z24" i="9"/>
  <c r="AC24" i="9"/>
  <c r="E8" i="8"/>
  <c r="H8" i="8"/>
  <c r="K8" i="8"/>
  <c r="N8" i="8"/>
  <c r="Q8" i="8"/>
  <c r="W8" i="8"/>
  <c r="Z8" i="8"/>
  <c r="AC8" i="8"/>
  <c r="E9" i="8"/>
  <c r="H9" i="8"/>
  <c r="K9" i="8"/>
  <c r="N9" i="8"/>
  <c r="Q9" i="8"/>
  <c r="W9" i="8"/>
  <c r="Z9" i="8"/>
  <c r="AC9" i="8"/>
  <c r="E10" i="8"/>
  <c r="H10" i="8"/>
  <c r="K10" i="8"/>
  <c r="N10" i="8"/>
  <c r="Q10" i="8"/>
  <c r="W10" i="8"/>
  <c r="Z10" i="8"/>
  <c r="AC10" i="8"/>
  <c r="E11" i="8"/>
  <c r="H11" i="8"/>
  <c r="K11" i="8"/>
  <c r="N11" i="8"/>
  <c r="Q11" i="8"/>
  <c r="W11" i="8"/>
  <c r="Z11" i="8"/>
  <c r="AC11" i="8"/>
  <c r="E12" i="8"/>
  <c r="H12" i="8"/>
  <c r="K12" i="8"/>
  <c r="N12" i="8"/>
  <c r="Q12" i="8"/>
  <c r="W12" i="8"/>
  <c r="Z12" i="8"/>
  <c r="AC12" i="8"/>
  <c r="E13" i="8"/>
  <c r="H13" i="8"/>
  <c r="K13" i="8"/>
  <c r="N13" i="8"/>
  <c r="Q13" i="8"/>
  <c r="W13" i="8"/>
  <c r="Z13" i="8"/>
  <c r="AC13" i="8"/>
  <c r="E14" i="8"/>
  <c r="H14" i="8"/>
  <c r="K14" i="8"/>
  <c r="N14" i="8"/>
  <c r="Q14" i="8"/>
  <c r="W14" i="8"/>
  <c r="Z14" i="8"/>
  <c r="AC14" i="8"/>
  <c r="E15" i="8"/>
  <c r="H15" i="8"/>
  <c r="K15" i="8"/>
  <c r="N15" i="8"/>
  <c r="Q15" i="8"/>
  <c r="W15" i="8"/>
  <c r="Z15" i="8"/>
  <c r="AC15" i="8"/>
  <c r="E16" i="8"/>
  <c r="H16" i="8"/>
  <c r="K16" i="8"/>
  <c r="N16" i="8"/>
  <c r="Q16" i="8"/>
  <c r="W16" i="8"/>
  <c r="Z16" i="8"/>
  <c r="AC16" i="8"/>
  <c r="E17" i="8"/>
  <c r="H17" i="8"/>
  <c r="K17" i="8"/>
  <c r="N17" i="8"/>
  <c r="Q17" i="8"/>
  <c r="W17" i="8"/>
  <c r="Z17" i="8"/>
  <c r="AC17" i="8"/>
  <c r="E18" i="8"/>
  <c r="H18" i="8"/>
  <c r="K18" i="8"/>
  <c r="N18" i="8"/>
  <c r="Q18" i="8"/>
  <c r="W18" i="8"/>
  <c r="Z18" i="8"/>
  <c r="AC18" i="8"/>
  <c r="E19" i="8"/>
  <c r="H19" i="8"/>
  <c r="K19" i="8"/>
  <c r="N19" i="8"/>
  <c r="Q19" i="8"/>
  <c r="W19" i="8"/>
  <c r="Z19" i="8"/>
  <c r="AC19" i="8"/>
  <c r="E20" i="8"/>
  <c r="H20" i="8"/>
  <c r="K20" i="8"/>
  <c r="N20" i="8"/>
  <c r="Q20" i="8"/>
  <c r="W20" i="8"/>
  <c r="Z20" i="8"/>
  <c r="AC20" i="8"/>
  <c r="E21" i="8"/>
  <c r="H21" i="8"/>
  <c r="K21" i="8"/>
  <c r="N21" i="8"/>
  <c r="Q21" i="8"/>
  <c r="W21" i="8"/>
  <c r="Z21" i="8"/>
  <c r="AC21" i="8"/>
  <c r="E22" i="8"/>
  <c r="H22" i="8"/>
  <c r="K22" i="8"/>
  <c r="N22" i="8"/>
  <c r="Q22" i="8"/>
  <c r="W22" i="8"/>
  <c r="AC22" i="8"/>
  <c r="E23" i="8"/>
  <c r="H23" i="8"/>
  <c r="K23" i="8"/>
  <c r="N23" i="8"/>
  <c r="Q23" i="8"/>
  <c r="W23" i="8"/>
  <c r="Z23" i="8"/>
  <c r="AC23" i="8"/>
  <c r="E24" i="8"/>
  <c r="H24" i="8"/>
  <c r="K24" i="8"/>
  <c r="N24" i="8"/>
  <c r="Q24" i="8"/>
  <c r="W24" i="8"/>
  <c r="Z24" i="8"/>
  <c r="AC24" i="8"/>
  <c r="H8" i="33"/>
  <c r="K8" i="33"/>
  <c r="Q8" i="33"/>
  <c r="T8" i="33"/>
  <c r="Z8" i="33"/>
  <c r="AC8" i="33"/>
  <c r="E9" i="33"/>
  <c r="H9" i="33"/>
  <c r="K9" i="33"/>
  <c r="Q9" i="33"/>
  <c r="T9" i="33"/>
  <c r="Z9" i="33"/>
  <c r="AC9" i="33"/>
  <c r="E10" i="33"/>
  <c r="H10" i="33"/>
  <c r="K10" i="33"/>
  <c r="Q10" i="33"/>
  <c r="T10" i="33"/>
  <c r="Z10" i="33"/>
  <c r="AC10" i="33"/>
  <c r="E11" i="33"/>
  <c r="H11" i="33"/>
  <c r="K11" i="33"/>
  <c r="Q11" i="33"/>
  <c r="T11" i="33"/>
  <c r="Z11" i="33"/>
  <c r="AC11" i="33"/>
  <c r="E12" i="33"/>
  <c r="H12" i="33"/>
  <c r="K12" i="33"/>
  <c r="Q12" i="33"/>
  <c r="T12" i="33"/>
  <c r="Z12" i="33"/>
  <c r="AC12" i="33"/>
  <c r="E13" i="33"/>
  <c r="H13" i="33"/>
  <c r="K13" i="33"/>
  <c r="Q13" i="33"/>
  <c r="T13" i="33"/>
  <c r="Z13" i="33"/>
  <c r="AC13" i="33"/>
  <c r="E14" i="33"/>
  <c r="H14" i="33"/>
  <c r="K14" i="33"/>
  <c r="Q14" i="33"/>
  <c r="T14" i="33"/>
  <c r="Z14" i="33"/>
  <c r="AC14" i="33"/>
  <c r="E16" i="33"/>
  <c r="H16" i="33"/>
  <c r="K16" i="33"/>
  <c r="Q16" i="33"/>
  <c r="T16" i="33"/>
  <c r="Z16" i="33"/>
  <c r="AC16" i="33"/>
  <c r="H17" i="33"/>
  <c r="K17" i="33"/>
  <c r="Q17" i="33"/>
  <c r="T17" i="33"/>
  <c r="Z17" i="33"/>
  <c r="AC17" i="33"/>
  <c r="E18" i="33"/>
  <c r="H18" i="33"/>
  <c r="K18" i="33"/>
  <c r="Q18" i="33"/>
  <c r="T18" i="33"/>
  <c r="Z18" i="33"/>
  <c r="AC18" i="33"/>
  <c r="E19" i="33"/>
  <c r="H19" i="33"/>
  <c r="K19" i="33"/>
  <c r="Q19" i="33"/>
  <c r="T19" i="33"/>
  <c r="Z19" i="33"/>
  <c r="AC19" i="33"/>
  <c r="E20" i="33"/>
  <c r="H20" i="33"/>
  <c r="K20" i="33"/>
  <c r="Q20" i="33"/>
  <c r="T20" i="33"/>
  <c r="Z20" i="33"/>
  <c r="AC20" i="33"/>
  <c r="E21" i="33"/>
  <c r="H21" i="33"/>
  <c r="K21" i="33"/>
  <c r="Q21" i="33"/>
  <c r="T21" i="33"/>
  <c r="Z21" i="33"/>
  <c r="AC21" i="33"/>
  <c r="E22" i="33"/>
  <c r="H22" i="33"/>
  <c r="K22" i="33"/>
  <c r="Q22" i="33"/>
  <c r="T22" i="33"/>
  <c r="Z22" i="33"/>
  <c r="AC22" i="33"/>
  <c r="E23" i="33"/>
  <c r="H23" i="33"/>
  <c r="K23" i="33"/>
  <c r="Q23" i="33"/>
  <c r="T23" i="33"/>
  <c r="Z23" i="33"/>
  <c r="AC23" i="33"/>
  <c r="E24" i="33"/>
  <c r="H24" i="33"/>
  <c r="K24" i="33"/>
  <c r="Q24" i="33"/>
  <c r="T24" i="33"/>
  <c r="Z24" i="33"/>
  <c r="AC24" i="33"/>
  <c r="E8" i="32"/>
  <c r="K8" i="32"/>
  <c r="N8" i="32"/>
  <c r="Q8" i="32"/>
  <c r="T8" i="32"/>
  <c r="W8" i="32"/>
  <c r="Z8" i="32"/>
  <c r="AC8" i="32"/>
  <c r="E9" i="32"/>
  <c r="K9" i="32"/>
  <c r="N9" i="32"/>
  <c r="Q9" i="32"/>
  <c r="T9" i="32"/>
  <c r="W9" i="32"/>
  <c r="Z9" i="32"/>
  <c r="AC9" i="32"/>
  <c r="E10" i="32"/>
  <c r="K10" i="32"/>
  <c r="N10" i="32"/>
  <c r="Q10" i="32"/>
  <c r="T10" i="32"/>
  <c r="W10" i="32"/>
  <c r="Z10" i="32"/>
  <c r="AC10" i="32"/>
  <c r="E11" i="32"/>
  <c r="K11" i="32"/>
  <c r="N11" i="32"/>
  <c r="Q11" i="32"/>
  <c r="T11" i="32"/>
  <c r="W11" i="32"/>
  <c r="Z11" i="32"/>
  <c r="AC11" i="32"/>
  <c r="E12" i="32"/>
  <c r="K12" i="32"/>
  <c r="N12" i="32"/>
  <c r="Q12" i="32"/>
  <c r="T12" i="32"/>
  <c r="W12" i="32"/>
  <c r="Z12" i="32"/>
  <c r="AC12" i="32"/>
  <c r="E13" i="32"/>
  <c r="K13" i="32"/>
  <c r="N13" i="32"/>
  <c r="Q13" i="32"/>
  <c r="W13" i="32"/>
  <c r="Z13" i="32"/>
  <c r="AC13" i="32"/>
  <c r="E14" i="32"/>
  <c r="K14" i="32"/>
  <c r="N14" i="32"/>
  <c r="Q14" i="32"/>
  <c r="T14" i="32"/>
  <c r="W14" i="32"/>
  <c r="Z14" i="32"/>
  <c r="AC14" i="32"/>
  <c r="E16" i="32"/>
  <c r="K16" i="32"/>
  <c r="N16" i="32"/>
  <c r="Q16" i="32"/>
  <c r="T16" i="32"/>
  <c r="W16" i="32"/>
  <c r="Z16" i="32"/>
  <c r="AC16" i="32"/>
  <c r="E17" i="32"/>
  <c r="K17" i="32"/>
  <c r="N17" i="32"/>
  <c r="Q17" i="32"/>
  <c r="T17" i="32"/>
  <c r="W17" i="32"/>
  <c r="Z17" i="32"/>
  <c r="AC17" i="32"/>
  <c r="E18" i="32"/>
  <c r="K18" i="32"/>
  <c r="N18" i="32"/>
  <c r="Q18" i="32"/>
  <c r="T18" i="32"/>
  <c r="W18" i="32"/>
  <c r="Z18" i="32"/>
  <c r="AC18" i="32"/>
  <c r="E19" i="32"/>
  <c r="K19" i="32"/>
  <c r="N19" i="32"/>
  <c r="Q19" i="32"/>
  <c r="T19" i="32"/>
  <c r="W19" i="32"/>
  <c r="Z19" i="32"/>
  <c r="AC19" i="32"/>
  <c r="E20" i="32"/>
  <c r="K20" i="32"/>
  <c r="N20" i="32"/>
  <c r="Z20" i="32"/>
  <c r="AC20" i="32"/>
  <c r="E21" i="32"/>
  <c r="K21" i="32"/>
  <c r="N21" i="32"/>
  <c r="Q21" i="32"/>
  <c r="T21" i="32"/>
  <c r="W21" i="32"/>
  <c r="Z21" i="32"/>
  <c r="AC21" i="32"/>
  <c r="E22" i="32"/>
  <c r="K22" i="32"/>
  <c r="N22" i="32"/>
  <c r="Q22" i="32"/>
  <c r="T22" i="32"/>
  <c r="W22" i="32"/>
  <c r="Z22" i="32"/>
  <c r="AC22" i="32"/>
  <c r="E23" i="32"/>
  <c r="K23" i="32"/>
  <c r="N23" i="32"/>
  <c r="Q23" i="32"/>
  <c r="T23" i="32"/>
  <c r="W23" i="32"/>
  <c r="Z23" i="32"/>
  <c r="AC23" i="32"/>
  <c r="E24" i="32"/>
  <c r="K24" i="32"/>
  <c r="N24" i="32"/>
  <c r="Q24" i="32"/>
  <c r="T24" i="32"/>
  <c r="W24" i="32"/>
  <c r="Z24" i="32"/>
  <c r="AC24" i="32"/>
  <c r="E8" i="31"/>
  <c r="H8" i="31"/>
  <c r="K8" i="31"/>
  <c r="N8" i="31"/>
  <c r="Q8" i="31"/>
  <c r="T8" i="31"/>
  <c r="W8" i="31"/>
  <c r="E9" i="31"/>
  <c r="H9" i="31"/>
  <c r="K9" i="31"/>
  <c r="N9" i="31"/>
  <c r="Q9" i="31"/>
  <c r="T9" i="31"/>
  <c r="W9" i="31"/>
  <c r="E10" i="31"/>
  <c r="H10" i="31"/>
  <c r="K10" i="31"/>
  <c r="N10" i="31"/>
  <c r="Q10" i="31"/>
  <c r="T10" i="31"/>
  <c r="W10" i="31"/>
  <c r="E11" i="31"/>
  <c r="H11" i="31"/>
  <c r="K11" i="31"/>
  <c r="N11" i="31"/>
  <c r="Q11" i="31"/>
  <c r="T11" i="31"/>
  <c r="W11" i="31"/>
  <c r="E12" i="31"/>
  <c r="H12" i="31"/>
  <c r="K12" i="31"/>
  <c r="N12" i="31"/>
  <c r="Q12" i="31"/>
  <c r="T12" i="31"/>
  <c r="W12" i="31"/>
  <c r="E13" i="31"/>
  <c r="H13" i="31"/>
  <c r="K13" i="31"/>
  <c r="N13" i="31"/>
  <c r="Q13" i="31"/>
  <c r="T13" i="31"/>
  <c r="W13" i="31"/>
  <c r="E14" i="31"/>
  <c r="H14" i="31"/>
  <c r="K14" i="31"/>
  <c r="N14" i="31"/>
  <c r="Q14" i="31"/>
  <c r="T14" i="31"/>
  <c r="W14" i="31"/>
  <c r="E15" i="31"/>
  <c r="H15" i="31"/>
  <c r="K15" i="31"/>
  <c r="N15" i="31"/>
  <c r="Q15" i="31"/>
  <c r="T15" i="31"/>
  <c r="W15" i="31"/>
  <c r="E16" i="31"/>
  <c r="H16" i="31"/>
  <c r="K16" i="31"/>
  <c r="N16" i="31"/>
  <c r="Q16" i="31"/>
  <c r="T16" i="31"/>
  <c r="W16" i="31"/>
  <c r="E17" i="31"/>
  <c r="H17" i="31"/>
  <c r="K17" i="31"/>
  <c r="N17" i="31"/>
  <c r="Q17" i="31"/>
  <c r="T17" i="31"/>
  <c r="W17" i="31"/>
  <c r="E18" i="31"/>
  <c r="H18" i="31"/>
  <c r="K18" i="31"/>
  <c r="N18" i="31"/>
  <c r="Q18" i="31"/>
  <c r="T18" i="31"/>
  <c r="W18" i="31"/>
  <c r="H19" i="31"/>
  <c r="K19" i="31"/>
  <c r="N19" i="31"/>
  <c r="Q19" i="31"/>
  <c r="T19" i="31"/>
  <c r="W19" i="31"/>
  <c r="E20" i="31"/>
  <c r="H20" i="31"/>
  <c r="K20" i="31"/>
  <c r="N20" i="31"/>
  <c r="Q20" i="31"/>
  <c r="T20" i="31"/>
  <c r="W20" i="31"/>
  <c r="E21" i="31"/>
  <c r="H21" i="31"/>
  <c r="K21" i="31"/>
  <c r="N21" i="31"/>
  <c r="Q21" i="31"/>
  <c r="T21" i="31"/>
  <c r="W21" i="31"/>
  <c r="E22" i="31"/>
  <c r="H22" i="31"/>
  <c r="K22" i="31"/>
  <c r="N22" i="31"/>
  <c r="Q22" i="31"/>
  <c r="T22" i="31"/>
  <c r="W22" i="31"/>
  <c r="E23" i="31"/>
  <c r="H23" i="31"/>
  <c r="K23" i="31"/>
  <c r="N23" i="31"/>
  <c r="Q23" i="31"/>
  <c r="T23" i="31"/>
  <c r="W23" i="31"/>
  <c r="E24" i="31"/>
  <c r="H24" i="31"/>
  <c r="K24" i="31"/>
  <c r="N24" i="31"/>
  <c r="Q24" i="31"/>
  <c r="T24" i="31"/>
  <c r="W24" i="31"/>
  <c r="H8" i="29"/>
  <c r="K8" i="29"/>
  <c r="N8" i="29"/>
  <c r="Q8" i="29"/>
  <c r="W8" i="29"/>
  <c r="Z8" i="29"/>
  <c r="AC8" i="29"/>
  <c r="H9" i="29"/>
  <c r="K9" i="29"/>
  <c r="N9" i="29"/>
  <c r="Q9" i="29"/>
  <c r="W9" i="29"/>
  <c r="Z9" i="29"/>
  <c r="AC9" i="29"/>
  <c r="H10" i="29"/>
  <c r="K10" i="29"/>
  <c r="N10" i="29"/>
  <c r="Q10" i="29"/>
  <c r="W10" i="29"/>
  <c r="Z10" i="29"/>
  <c r="AC10" i="29"/>
  <c r="H11" i="29"/>
  <c r="K11" i="29"/>
  <c r="N11" i="29"/>
  <c r="Q11" i="29"/>
  <c r="W11" i="29"/>
  <c r="Z11" i="29"/>
  <c r="AC11" i="29"/>
  <c r="H12" i="29"/>
  <c r="K12" i="29"/>
  <c r="N12" i="29"/>
  <c r="Q12" i="29"/>
  <c r="W12" i="29"/>
  <c r="Z12" i="29"/>
  <c r="AC12" i="29"/>
  <c r="H13" i="29"/>
  <c r="K13" i="29"/>
  <c r="N13" i="29"/>
  <c r="Q13" i="29"/>
  <c r="W13" i="29"/>
  <c r="Z13" i="29"/>
  <c r="AC13" i="29"/>
  <c r="H14" i="29"/>
  <c r="K14" i="29"/>
  <c r="N14" i="29"/>
  <c r="Q14" i="29"/>
  <c r="W14" i="29"/>
  <c r="Z14" i="29"/>
  <c r="AC14" i="29"/>
  <c r="H15" i="29"/>
  <c r="K15" i="29"/>
  <c r="N15" i="29"/>
  <c r="Q15" i="29"/>
  <c r="W15" i="29"/>
  <c r="Z15" i="29"/>
  <c r="AC15" i="29"/>
  <c r="H16" i="29"/>
  <c r="K16" i="29"/>
  <c r="N16" i="29"/>
  <c r="Q16" i="29"/>
  <c r="W16" i="29"/>
  <c r="Z16" i="29"/>
  <c r="AC16" i="29"/>
  <c r="H17" i="29"/>
  <c r="K17" i="29"/>
  <c r="N17" i="29"/>
  <c r="Q17" i="29"/>
  <c r="W17" i="29"/>
  <c r="Z17" i="29"/>
  <c r="AC17" i="29"/>
  <c r="H18" i="29"/>
  <c r="K18" i="29"/>
  <c r="N18" i="29"/>
  <c r="Q18" i="29"/>
  <c r="W18" i="29"/>
  <c r="Z18" i="29"/>
  <c r="AC18" i="29"/>
  <c r="H19" i="29"/>
  <c r="K19" i="29"/>
  <c r="N19" i="29"/>
  <c r="Q19" i="29"/>
  <c r="W19" i="29"/>
  <c r="Z19" i="29"/>
  <c r="AC19" i="29"/>
  <c r="H20" i="29"/>
  <c r="K20" i="29"/>
  <c r="N20" i="29"/>
  <c r="Q20" i="29"/>
  <c r="W20" i="29"/>
  <c r="Z20" i="29"/>
  <c r="AC20" i="29"/>
  <c r="H21" i="29"/>
  <c r="K21" i="29"/>
  <c r="N21" i="29"/>
  <c r="Q21" i="29"/>
  <c r="W21" i="29"/>
  <c r="Z21" i="29"/>
  <c r="AC21" i="29"/>
  <c r="H22" i="29"/>
  <c r="K22" i="29"/>
  <c r="N22" i="29"/>
  <c r="Q22" i="29"/>
  <c r="W22" i="29"/>
  <c r="Z22" i="29"/>
  <c r="AC22" i="29"/>
  <c r="H23" i="29"/>
  <c r="K23" i="29"/>
  <c r="N23" i="29"/>
  <c r="Q23" i="29"/>
  <c r="W23" i="29"/>
  <c r="Z23" i="29"/>
  <c r="AC23" i="29"/>
  <c r="H24" i="29"/>
  <c r="K24" i="29"/>
  <c r="N24" i="29"/>
  <c r="Q24" i="29"/>
  <c r="W24" i="29"/>
  <c r="Z24" i="29"/>
  <c r="AC24" i="29"/>
  <c r="E8" i="19"/>
  <c r="H8" i="19"/>
  <c r="K8" i="19"/>
  <c r="N8" i="19"/>
  <c r="Q8" i="19"/>
  <c r="T8" i="19"/>
  <c r="W8" i="19"/>
  <c r="Z8" i="19"/>
  <c r="AC8" i="19"/>
  <c r="E9" i="19"/>
  <c r="H9" i="19"/>
  <c r="K9" i="19"/>
  <c r="N9" i="19"/>
  <c r="Q9" i="19"/>
  <c r="T9" i="19"/>
  <c r="W9" i="19"/>
  <c r="Z9" i="19"/>
  <c r="AC9" i="19"/>
  <c r="E10" i="19"/>
  <c r="H10" i="19"/>
  <c r="K10" i="19"/>
  <c r="N10" i="19"/>
  <c r="Q10" i="19"/>
  <c r="T10" i="19"/>
  <c r="W10" i="19"/>
  <c r="Z10" i="19"/>
  <c r="AC10" i="19"/>
  <c r="E11" i="19"/>
  <c r="H11" i="19"/>
  <c r="K11" i="19"/>
  <c r="N11" i="19"/>
  <c r="Q11" i="19"/>
  <c r="T11" i="19"/>
  <c r="W11" i="19"/>
  <c r="Z11" i="19"/>
  <c r="AC11" i="19"/>
  <c r="E12" i="19"/>
  <c r="H12" i="19"/>
  <c r="K12" i="19"/>
  <c r="N12" i="19"/>
  <c r="Q12" i="19"/>
  <c r="T12" i="19"/>
  <c r="W12" i="19"/>
  <c r="Z12" i="19"/>
  <c r="AC12" i="19"/>
  <c r="E13" i="19"/>
  <c r="H13" i="19"/>
  <c r="K13" i="19"/>
  <c r="N13" i="19"/>
  <c r="Q13" i="19"/>
  <c r="T13" i="19"/>
  <c r="W13" i="19"/>
  <c r="Z13" i="19"/>
  <c r="AC13" i="19"/>
  <c r="E14" i="19"/>
  <c r="H14" i="19"/>
  <c r="K14" i="19"/>
  <c r="N14" i="19"/>
  <c r="Q14" i="19"/>
  <c r="T14" i="19"/>
  <c r="W14" i="19"/>
  <c r="Z14" i="19"/>
  <c r="AC14" i="19"/>
  <c r="E15" i="19"/>
  <c r="H15" i="19"/>
  <c r="K15" i="19"/>
  <c r="N15" i="19"/>
  <c r="Q15" i="19"/>
  <c r="T15" i="19"/>
  <c r="W15" i="19"/>
  <c r="Z15" i="19"/>
  <c r="AC15" i="19"/>
  <c r="E16" i="19"/>
  <c r="H16" i="19"/>
  <c r="K16" i="19"/>
  <c r="T16" i="19"/>
  <c r="W16" i="19"/>
  <c r="Z16" i="19"/>
  <c r="AC16" i="19"/>
  <c r="E17" i="19"/>
  <c r="H17" i="19"/>
  <c r="K17" i="19"/>
  <c r="N17" i="19"/>
  <c r="Q17" i="19"/>
  <c r="T17" i="19"/>
  <c r="W17" i="19"/>
  <c r="Z17" i="19"/>
  <c r="AC17" i="19"/>
  <c r="E18" i="19"/>
  <c r="H18" i="19"/>
  <c r="K18" i="19"/>
  <c r="N18" i="19"/>
  <c r="Q18" i="19"/>
  <c r="T18" i="19"/>
  <c r="W18" i="19"/>
  <c r="Z18" i="19"/>
  <c r="AC18" i="19"/>
  <c r="E19" i="19"/>
  <c r="H19" i="19"/>
  <c r="K19" i="19"/>
  <c r="N19" i="19"/>
  <c r="Q19" i="19"/>
  <c r="T19" i="19"/>
  <c r="W19" i="19"/>
  <c r="Z19" i="19"/>
  <c r="AC19" i="19"/>
  <c r="E20" i="19"/>
  <c r="H20" i="19"/>
  <c r="K20" i="19"/>
  <c r="N20" i="19"/>
  <c r="Q20" i="19"/>
  <c r="T20" i="19"/>
  <c r="W20" i="19"/>
  <c r="Z20" i="19"/>
  <c r="AC20" i="19"/>
  <c r="E21" i="19"/>
  <c r="H21" i="19"/>
  <c r="K21" i="19"/>
  <c r="N21" i="19"/>
  <c r="Q21" i="19"/>
  <c r="T21" i="19"/>
  <c r="W21" i="19"/>
  <c r="Z21" i="19"/>
  <c r="AC21" i="19"/>
  <c r="E22" i="19"/>
  <c r="H22" i="19"/>
  <c r="K22" i="19"/>
  <c r="N22" i="19"/>
  <c r="Q22" i="19"/>
  <c r="T22" i="19"/>
  <c r="W22" i="19"/>
  <c r="Z22" i="19"/>
  <c r="AC22" i="19"/>
  <c r="E23" i="19"/>
  <c r="H23" i="19"/>
  <c r="K23" i="19"/>
  <c r="N23" i="19"/>
  <c r="T23" i="19"/>
  <c r="W23" i="19"/>
  <c r="Z23" i="19"/>
  <c r="AC23" i="19"/>
  <c r="E8" i="38"/>
  <c r="E9" i="38"/>
  <c r="E10" i="38"/>
  <c r="E11" i="38"/>
  <c r="E12" i="38"/>
  <c r="E13" i="38"/>
  <c r="E14" i="38"/>
  <c r="E16" i="38"/>
  <c r="E18" i="38"/>
  <c r="E19" i="38"/>
  <c r="E20" i="38"/>
  <c r="E21" i="38"/>
  <c r="E22" i="38"/>
  <c r="E23" i="38"/>
  <c r="E24" i="38"/>
  <c r="K12" i="38"/>
  <c r="N12" i="38"/>
  <c r="Q12" i="38"/>
  <c r="T12" i="38"/>
  <c r="AC12" i="38"/>
  <c r="H18" i="38"/>
  <c r="K18" i="38"/>
  <c r="N18" i="38"/>
  <c r="Q18" i="38"/>
  <c r="T18" i="38"/>
  <c r="Z18" i="38"/>
  <c r="AC18" i="38"/>
  <c r="H19" i="38"/>
  <c r="K19" i="38"/>
  <c r="N19" i="38"/>
  <c r="Q19" i="38"/>
  <c r="T19" i="38"/>
  <c r="Z19" i="38"/>
  <c r="AC19" i="38"/>
  <c r="H20" i="38"/>
  <c r="K20" i="38"/>
  <c r="N20" i="38"/>
  <c r="Q20" i="38"/>
  <c r="T20" i="38"/>
  <c r="Z20" i="38"/>
  <c r="AC20" i="38"/>
  <c r="H21" i="38"/>
  <c r="K21" i="38"/>
  <c r="N21" i="38"/>
  <c r="Q21" i="38"/>
  <c r="T21" i="38"/>
  <c r="Z21" i="38"/>
  <c r="AC21" i="38"/>
  <c r="H22" i="38"/>
  <c r="K22" i="38"/>
  <c r="N22" i="38"/>
  <c r="Q22" i="38"/>
  <c r="T22" i="38"/>
  <c r="Z22" i="38"/>
  <c r="AC22" i="38"/>
  <c r="H23" i="38"/>
  <c r="K23" i="38"/>
  <c r="N23" i="38"/>
  <c r="Q23" i="38"/>
  <c r="T23" i="38"/>
  <c r="Z23" i="38"/>
  <c r="AC23" i="38"/>
  <c r="H24" i="38"/>
  <c r="K24" i="38"/>
  <c r="N24" i="38"/>
  <c r="Q24" i="38"/>
  <c r="T24" i="38"/>
  <c r="Z24" i="38"/>
  <c r="AC24" i="38"/>
  <c r="E19" i="1"/>
  <c r="H19" i="1"/>
  <c r="K19" i="1"/>
  <c r="N19" i="1"/>
  <c r="Q19" i="1"/>
  <c r="T19" i="1"/>
  <c r="W19" i="1"/>
  <c r="Z19" i="1"/>
  <c r="E11" i="1"/>
  <c r="H11" i="1"/>
  <c r="K11" i="1"/>
  <c r="N11" i="1"/>
  <c r="Q11" i="1"/>
  <c r="T11" i="1"/>
  <c r="W11" i="1"/>
  <c r="Z11" i="1"/>
  <c r="E13" i="1"/>
  <c r="H13" i="1"/>
  <c r="K13" i="1"/>
  <c r="N13" i="1"/>
  <c r="Q13" i="1"/>
  <c r="T13" i="1"/>
  <c r="W13" i="1"/>
  <c r="Z13" i="1"/>
  <c r="E23" i="1"/>
  <c r="H23" i="1"/>
  <c r="K23" i="1"/>
  <c r="N23" i="1"/>
  <c r="Q23" i="1"/>
  <c r="T23" i="1"/>
  <c r="W23" i="1"/>
  <c r="Z23" i="1"/>
  <c r="E8" i="1"/>
  <c r="H8" i="1"/>
  <c r="K8" i="1"/>
  <c r="N8" i="1"/>
  <c r="Q8" i="1"/>
  <c r="T8" i="1"/>
  <c r="W8" i="1"/>
  <c r="Z8" i="1"/>
  <c r="E18" i="1"/>
  <c r="H18" i="1"/>
  <c r="K18" i="1"/>
  <c r="N18" i="1"/>
  <c r="Q18" i="1"/>
  <c r="T18" i="1"/>
  <c r="W18" i="1"/>
  <c r="Z18" i="1"/>
  <c r="B19" i="38"/>
  <c r="B19" i="19" s="1"/>
  <c r="B18" i="38"/>
  <c r="B18" i="19" s="1"/>
  <c r="B8" i="38"/>
  <c r="B8" i="19" s="1"/>
  <c r="B9" i="38"/>
  <c r="B9" i="19" s="1"/>
  <c r="B10" i="38"/>
  <c r="B10" i="19" s="1"/>
  <c r="B11" i="38"/>
  <c r="B11" i="19" s="1"/>
  <c r="B12" i="38"/>
  <c r="B12" i="19" s="1"/>
  <c r="B13" i="38"/>
  <c r="B14" i="38"/>
  <c r="B15" i="38"/>
  <c r="B15" i="19" s="1"/>
  <c r="B16" i="38"/>
  <c r="B16" i="19" s="1"/>
  <c r="B17" i="38"/>
  <c r="B17" i="19" s="1"/>
  <c r="Z13" i="38"/>
  <c r="Z21" i="1"/>
  <c r="Z22" i="1"/>
  <c r="Z24" i="1"/>
  <c r="AG22" i="10" l="1"/>
  <c r="AG22" i="22"/>
  <c r="AG13" i="24"/>
  <c r="AG22" i="24"/>
  <c r="AG22" i="25"/>
  <c r="AG23" i="26"/>
  <c r="AG21" i="26"/>
  <c r="AG22" i="26"/>
  <c r="AG24" i="26"/>
  <c r="AG25" i="30"/>
  <c r="AG20" i="22"/>
  <c r="B24" i="19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16" i="9"/>
  <c r="B16" i="8" s="1"/>
  <c r="B16" i="33" s="1"/>
  <c r="B16" i="32" s="1"/>
  <c r="B16" i="31" s="1"/>
  <c r="B16" i="30" s="1"/>
  <c r="B16" i="29" s="1"/>
  <c r="B16" i="28" s="1"/>
  <c r="B16" i="26" s="1"/>
  <c r="B16" i="25" s="1"/>
  <c r="B16" i="10" s="1"/>
  <c r="B15" i="9"/>
  <c r="B15" i="8" s="1"/>
  <c r="B15" i="33" s="1"/>
  <c r="B15" i="32" s="1"/>
  <c r="B15" i="31" s="1"/>
  <c r="B15" i="30" s="1"/>
  <c r="B15" i="29" s="1"/>
  <c r="B15" i="28" s="1"/>
  <c r="B15" i="26" s="1"/>
  <c r="B15" i="25" s="1"/>
  <c r="B15" i="5" s="1"/>
  <c r="AG24" i="29"/>
  <c r="B22" i="9"/>
  <c r="B22" i="8" s="1"/>
  <c r="B22" i="33" s="1"/>
  <c r="B22" i="32" s="1"/>
  <c r="B22" i="31" s="1"/>
  <c r="B22" i="30" s="1"/>
  <c r="B22" i="29" s="1"/>
  <c r="B22" i="28" s="1"/>
  <c r="B22" i="26" s="1"/>
  <c r="B22" i="25" s="1"/>
  <c r="AG22" i="21"/>
  <c r="B23" i="19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13" i="9"/>
  <c r="B13" i="8" s="1"/>
  <c r="B13" i="33" s="1"/>
  <c r="B13" i="32" s="1"/>
  <c r="B13" i="31" s="1"/>
  <c r="B13" i="30" s="1"/>
  <c r="B13" i="29" s="1"/>
  <c r="B13" i="28" s="1"/>
  <c r="B13" i="26" s="1"/>
  <c r="B13" i="25" s="1"/>
  <c r="B13" i="22" s="1"/>
  <c r="B11" i="9"/>
  <c r="B11" i="8" s="1"/>
  <c r="B11" i="33" s="1"/>
  <c r="B11" i="32" s="1"/>
  <c r="B11" i="31" s="1"/>
  <c r="B11" i="30" s="1"/>
  <c r="B11" i="29" s="1"/>
  <c r="B11" i="28" s="1"/>
  <c r="B11" i="26" s="1"/>
  <c r="B11" i="25" s="1"/>
  <c r="B11" i="5" s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10" i="9"/>
  <c r="B10" i="8" s="1"/>
  <c r="B10" i="33" s="1"/>
  <c r="B10" i="32" s="1"/>
  <c r="B10" i="31" s="1"/>
  <c r="B10" i="30" s="1"/>
  <c r="B10" i="29" s="1"/>
  <c r="B10" i="28" s="1"/>
  <c r="B10" i="26" s="1"/>
  <c r="B10" i="25" s="1"/>
  <c r="B10" i="12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B20" i="4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B8" i="20" s="1"/>
  <c r="AG25" i="29"/>
  <c r="AG22" i="29"/>
  <c r="AG20" i="29"/>
  <c r="AG21" i="24"/>
  <c r="B18" i="9"/>
  <c r="B18" i="8" s="1"/>
  <c r="B18" i="33" s="1"/>
  <c r="B18" i="32" s="1"/>
  <c r="B18" i="31" s="1"/>
  <c r="B18" i="30" s="1"/>
  <c r="B18" i="29" s="1"/>
  <c r="B18" i="28" s="1"/>
  <c r="B18" i="26" s="1"/>
  <c r="B18" i="25" s="1"/>
  <c r="B18" i="7" s="1"/>
  <c r="B17" i="9"/>
  <c r="B17" i="8" s="1"/>
  <c r="B17" i="33" s="1"/>
  <c r="B17" i="32" s="1"/>
  <c r="B17" i="31" s="1"/>
  <c r="B17" i="30" s="1"/>
  <c r="B17" i="29" s="1"/>
  <c r="B17" i="28" s="1"/>
  <c r="B17" i="26" s="1"/>
  <c r="B17" i="25" s="1"/>
  <c r="B17" i="5" s="1"/>
  <c r="B14" i="19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AG21" i="30"/>
  <c r="AG24" i="30"/>
  <c r="AG25" i="31"/>
  <c r="AG23" i="31"/>
  <c r="AG21" i="32"/>
  <c r="AG24" i="23"/>
  <c r="AG23" i="33"/>
  <c r="AG24" i="33"/>
  <c r="AG22" i="33"/>
  <c r="AG21" i="8"/>
  <c r="AG22" i="8"/>
  <c r="AG25" i="9"/>
  <c r="AG23" i="9"/>
  <c r="AG26" i="19"/>
  <c r="AG24" i="19"/>
  <c r="AG23" i="19"/>
  <c r="B19" i="9"/>
  <c r="B19" i="8" s="1"/>
  <c r="B19" i="33" s="1"/>
  <c r="B19" i="32" s="1"/>
  <c r="B19" i="31" s="1"/>
  <c r="AG25" i="38"/>
  <c r="AG24" i="38"/>
  <c r="AG23" i="34"/>
  <c r="AG21" i="16"/>
  <c r="AG23" i="5"/>
  <c r="AG25" i="3"/>
  <c r="AG21" i="13"/>
  <c r="AG21" i="7"/>
  <c r="AG26" i="34"/>
  <c r="AG22" i="11"/>
  <c r="AG26" i="12"/>
  <c r="AG20" i="7"/>
  <c r="AG20" i="10"/>
  <c r="AG23" i="10"/>
  <c r="AG24" i="21"/>
  <c r="AG20" i="2"/>
  <c r="AG23" i="13"/>
  <c r="AG24" i="13"/>
  <c r="AG22" i="34"/>
  <c r="AG22" i="27"/>
  <c r="AG22" i="5"/>
  <c r="AG26" i="4"/>
  <c r="AG22" i="3"/>
  <c r="AG26" i="2"/>
  <c r="B13" i="6"/>
  <c r="B13" i="20"/>
  <c r="B18" i="24"/>
  <c r="B18" i="14"/>
  <c r="B10" i="13"/>
  <c r="B10" i="11"/>
  <c r="B10" i="22"/>
  <c r="B10" i="10"/>
  <c r="B10" i="5"/>
  <c r="B10" i="18"/>
  <c r="B10" i="27"/>
  <c r="B10" i="7"/>
  <c r="B10" i="4"/>
  <c r="B10" i="2"/>
  <c r="B10" i="16"/>
  <c r="B10" i="34"/>
  <c r="B10" i="23"/>
  <c r="B10" i="6"/>
  <c r="B10" i="3"/>
  <c r="B10" i="24"/>
  <c r="B15" i="21"/>
  <c r="B15" i="3"/>
  <c r="B15" i="20"/>
  <c r="B15" i="10"/>
  <c r="B15" i="4"/>
  <c r="B15" i="12"/>
  <c r="B15" i="11"/>
  <c r="B15" i="18"/>
  <c r="B15" i="16"/>
  <c r="B15" i="2"/>
  <c r="B15" i="24"/>
  <c r="B15" i="27"/>
  <c r="B15" i="23"/>
  <c r="B15" i="22"/>
  <c r="B15" i="6"/>
  <c r="B15" i="14"/>
  <c r="B8" i="14"/>
  <c r="B8" i="23"/>
  <c r="B8" i="21"/>
  <c r="B8" i="3"/>
  <c r="B8" i="11"/>
  <c r="B8" i="6"/>
  <c r="B8" i="12"/>
  <c r="B8" i="24"/>
  <c r="B8" i="27"/>
  <c r="B16" i="20"/>
  <c r="B16" i="4"/>
  <c r="B16" i="5"/>
  <c r="B16" i="14"/>
  <c r="B16" i="11"/>
  <c r="B16" i="6"/>
  <c r="B16" i="16"/>
  <c r="B16" i="2"/>
  <c r="B16" i="24"/>
  <c r="B16" i="23"/>
  <c r="B16" i="21"/>
  <c r="B16" i="3"/>
  <c r="AG22" i="19"/>
  <c r="AG26" i="38"/>
  <c r="AG26" i="29"/>
  <c r="AG23" i="29"/>
  <c r="AG25" i="32"/>
  <c r="AG20" i="33"/>
  <c r="AG23" i="8"/>
  <c r="AG23" i="38"/>
  <c r="AG24" i="8"/>
  <c r="AG20" i="8"/>
  <c r="AG24" i="9"/>
  <c r="AG22" i="38"/>
  <c r="AG20" i="19"/>
  <c r="AG22" i="31"/>
  <c r="AG26" i="32"/>
  <c r="AG21" i="38"/>
  <c r="B12" i="9"/>
  <c r="B12" i="8" s="1"/>
  <c r="B12" i="33" s="1"/>
  <c r="B12" i="32" s="1"/>
  <c r="B12" i="31" s="1"/>
  <c r="B12" i="30" s="1"/>
  <c r="B12" i="29" s="1"/>
  <c r="B12" i="28" s="1"/>
  <c r="B12" i="26" s="1"/>
  <c r="B12" i="25" s="1"/>
  <c r="AG20" i="38"/>
  <c r="B9" i="9"/>
  <c r="B9" i="8" s="1"/>
  <c r="B9" i="33" s="1"/>
  <c r="B9" i="32" s="1"/>
  <c r="B9" i="31" s="1"/>
  <c r="B9" i="30" s="1"/>
  <c r="B9" i="29" s="1"/>
  <c r="B9" i="28" s="1"/>
  <c r="B9" i="26" s="1"/>
  <c r="B9" i="25" s="1"/>
  <c r="AG19" i="38"/>
  <c r="AG25" i="19"/>
  <c r="AG21" i="19"/>
  <c r="AG26" i="31"/>
  <c r="AG20" i="28"/>
  <c r="AG21" i="28"/>
  <c r="AG24" i="28"/>
  <c r="AG20" i="34"/>
  <c r="AG24" i="34"/>
  <c r="AG25" i="34"/>
  <c r="AG20" i="16"/>
  <c r="AG24" i="16"/>
  <c r="AG20" i="27"/>
  <c r="AG24" i="27"/>
  <c r="AG25" i="27"/>
  <c r="AG20" i="5"/>
  <c r="AG24" i="5"/>
  <c r="AG25" i="5"/>
  <c r="AG20" i="4"/>
  <c r="AG24" i="4"/>
  <c r="AG20" i="3"/>
  <c r="AG21" i="3"/>
  <c r="AG24" i="3"/>
  <c r="AG21" i="2"/>
  <c r="AG24" i="2"/>
  <c r="AG25" i="2"/>
  <c r="AG20" i="6"/>
  <c r="AG21" i="6"/>
  <c r="AG24" i="6"/>
  <c r="AG25" i="6"/>
  <c r="AG26" i="6"/>
  <c r="AG20" i="11"/>
  <c r="AG21" i="11"/>
  <c r="AG24" i="11"/>
  <c r="AG25" i="11"/>
  <c r="AG20" i="12"/>
  <c r="AG21" i="12"/>
  <c r="AG24" i="12"/>
  <c r="AG25" i="12"/>
  <c r="AG20" i="13"/>
  <c r="AG25" i="13"/>
  <c r="AG26" i="13"/>
  <c r="AG20" i="14"/>
  <c r="AG21" i="14"/>
  <c r="AG24" i="14"/>
  <c r="AG25" i="14"/>
  <c r="AG24" i="7"/>
  <c r="AG20" i="18"/>
  <c r="AG21" i="18"/>
  <c r="AG22" i="18"/>
  <c r="AG24" i="18"/>
  <c r="AG21" i="10"/>
  <c r="AG24" i="10"/>
  <c r="AG20" i="20"/>
  <c r="AG21" i="20"/>
  <c r="AG22" i="20"/>
  <c r="AG20" i="21"/>
  <c r="AG21" i="22"/>
  <c r="AG24" i="22"/>
  <c r="AG25" i="22"/>
  <c r="AG20" i="23"/>
  <c r="AG22" i="23"/>
  <c r="AG20" i="24"/>
  <c r="AG26" i="9"/>
  <c r="AG21" i="29"/>
  <c r="AG21" i="33"/>
  <c r="AG24" i="31"/>
  <c r="AG23" i="28"/>
  <c r="AG23" i="16"/>
  <c r="AG23" i="27"/>
  <c r="AG23" i="4"/>
  <c r="AG23" i="3"/>
  <c r="AG23" i="2"/>
  <c r="AG23" i="6"/>
  <c r="AG23" i="11"/>
  <c r="AG23" i="12"/>
  <c r="AG23" i="14"/>
  <c r="AG23" i="7"/>
  <c r="AG23" i="18"/>
  <c r="AG23" i="20"/>
  <c r="AG24" i="20"/>
  <c r="AG21" i="21"/>
  <c r="AG23" i="21"/>
  <c r="AG23" i="22"/>
  <c r="AG21" i="23"/>
  <c r="AG23" i="23"/>
  <c r="AG23" i="24"/>
  <c r="AG24" i="24"/>
  <c r="AG20" i="25"/>
  <c r="AG21" i="25"/>
  <c r="AG23" i="25"/>
  <c r="AG24" i="25"/>
  <c r="AG20" i="26"/>
  <c r="AG20" i="30"/>
  <c r="AG22" i="9"/>
  <c r="AG21" i="31"/>
  <c r="AG21" i="9"/>
  <c r="AG24" i="32"/>
  <c r="AG20" i="31"/>
  <c r="AG22" i="28"/>
  <c r="AG22" i="16"/>
  <c r="AG26" i="16"/>
  <c r="AG26" i="27"/>
  <c r="AG26" i="5"/>
  <c r="AG22" i="4"/>
  <c r="AG26" i="3"/>
  <c r="AG22" i="2"/>
  <c r="AG22" i="6"/>
  <c r="AG26" i="11"/>
  <c r="AG22" i="12"/>
  <c r="AG22" i="13"/>
  <c r="AG22" i="14"/>
  <c r="AG26" i="14"/>
  <c r="AG22" i="7"/>
  <c r="AG20" i="9"/>
  <c r="AG23" i="32"/>
  <c r="AG22" i="30"/>
  <c r="AG23" i="30"/>
  <c r="AG26" i="30"/>
  <c r="AG22" i="32"/>
  <c r="AG20" i="32"/>
  <c r="AG21" i="34"/>
  <c r="AG25" i="16"/>
  <c r="AG21" i="27"/>
  <c r="AG21" i="5"/>
  <c r="AG21" i="4"/>
  <c r="AG25" i="4"/>
  <c r="B22" i="13"/>
  <c r="B22" i="24"/>
  <c r="B22" i="18"/>
  <c r="B22" i="11"/>
  <c r="B22" i="27"/>
  <c r="B22" i="20"/>
  <c r="B22" i="4"/>
  <c r="B22" i="23"/>
  <c r="B22" i="7"/>
  <c r="B22" i="6"/>
  <c r="B22" i="16"/>
  <c r="B22" i="22"/>
  <c r="B22" i="2"/>
  <c r="B22" i="34"/>
  <c r="B22" i="10"/>
  <c r="B22" i="21"/>
  <c r="B22" i="14"/>
  <c r="B22" i="3"/>
  <c r="B22" i="12"/>
  <c r="B22" i="5"/>
  <c r="B25" i="6"/>
  <c r="B25" i="16"/>
  <c r="B25" i="34"/>
  <c r="B25" i="14"/>
  <c r="B25" i="3"/>
  <c r="B25" i="13"/>
  <c r="B25" i="4"/>
  <c r="B25" i="12"/>
  <c r="B25" i="5"/>
  <c r="B25" i="22"/>
  <c r="B25" i="11"/>
  <c r="B25" i="27"/>
  <c r="B25" i="2"/>
  <c r="B26" i="22"/>
  <c r="B26" i="2"/>
  <c r="B26" i="34"/>
  <c r="B26" i="27"/>
  <c r="B26" i="14"/>
  <c r="B26" i="3"/>
  <c r="B26" i="13"/>
  <c r="B26" i="4"/>
  <c r="B26" i="6"/>
  <c r="B26" i="12"/>
  <c r="B26" i="5"/>
  <c r="B26" i="11"/>
  <c r="B26" i="16"/>
  <c r="AC17" i="38"/>
  <c r="Z17" i="38"/>
  <c r="T17" i="38"/>
  <c r="Q17" i="38"/>
  <c r="N17" i="38"/>
  <c r="K17" i="38"/>
  <c r="H17" i="38"/>
  <c r="AC16" i="38"/>
  <c r="Z16" i="38"/>
  <c r="T16" i="38"/>
  <c r="Q16" i="38"/>
  <c r="N16" i="38"/>
  <c r="K16" i="38"/>
  <c r="H16" i="38"/>
  <c r="AC15" i="38"/>
  <c r="Z15" i="38"/>
  <c r="T15" i="38"/>
  <c r="Q15" i="38"/>
  <c r="N15" i="38"/>
  <c r="K15" i="38"/>
  <c r="H15" i="38"/>
  <c r="AC14" i="38"/>
  <c r="Z14" i="38"/>
  <c r="T14" i="38"/>
  <c r="Q14" i="38"/>
  <c r="N14" i="38"/>
  <c r="K14" i="38"/>
  <c r="H14" i="38"/>
  <c r="AC13" i="38"/>
  <c r="T13" i="38"/>
  <c r="Q13" i="38"/>
  <c r="N13" i="38"/>
  <c r="K13" i="38"/>
  <c r="H13" i="38"/>
  <c r="H12" i="38"/>
  <c r="AC11" i="38"/>
  <c r="T11" i="38"/>
  <c r="Q11" i="38"/>
  <c r="N11" i="38"/>
  <c r="K11" i="38"/>
  <c r="H11" i="38"/>
  <c r="AC10" i="38"/>
  <c r="T10" i="38"/>
  <c r="Q10" i="38"/>
  <c r="N10" i="38"/>
  <c r="K10" i="38"/>
  <c r="H10" i="38"/>
  <c r="AC9" i="38"/>
  <c r="K9" i="38"/>
  <c r="H9" i="38"/>
  <c r="AC8" i="38"/>
  <c r="T8" i="38"/>
  <c r="Q8" i="38"/>
  <c r="N8" i="38"/>
  <c r="K8" i="38"/>
  <c r="H8" i="38"/>
  <c r="Z15" i="1"/>
  <c r="Z16" i="1"/>
  <c r="Z20" i="1"/>
  <c r="W15" i="1"/>
  <c r="T22" i="1"/>
  <c r="T24" i="1"/>
  <c r="T15" i="1"/>
  <c r="T16" i="1"/>
  <c r="T20" i="1"/>
  <c r="T21" i="1"/>
  <c r="T10" i="1"/>
  <c r="T12" i="1"/>
  <c r="T9" i="1"/>
  <c r="T17" i="1"/>
  <c r="E14" i="1"/>
  <c r="E22" i="1"/>
  <c r="E24" i="1"/>
  <c r="E15" i="1"/>
  <c r="E16" i="1"/>
  <c r="E20" i="1"/>
  <c r="E21" i="1"/>
  <c r="E10" i="1"/>
  <c r="E12" i="1"/>
  <c r="E9" i="1"/>
  <c r="E17" i="1"/>
  <c r="B24" i="2" l="1"/>
  <c r="B24" i="13"/>
  <c r="B24" i="4"/>
  <c r="B24" i="22"/>
  <c r="B24" i="14"/>
  <c r="B24" i="23"/>
  <c r="B24" i="7"/>
  <c r="B14" i="2"/>
  <c r="B14" i="11"/>
  <c r="B14" i="22"/>
  <c r="B16" i="7"/>
  <c r="B16" i="12"/>
  <c r="B8" i="22"/>
  <c r="B8" i="34"/>
  <c r="B16" i="22"/>
  <c r="B16" i="18"/>
  <c r="B8" i="18"/>
  <c r="B16" i="13"/>
  <c r="B16" i="27"/>
  <c r="B8" i="5"/>
  <c r="B15" i="34"/>
  <c r="B15" i="13"/>
  <c r="B10" i="14"/>
  <c r="B10" i="21"/>
  <c r="B16" i="34"/>
  <c r="B8" i="2"/>
  <c r="B15" i="7"/>
  <c r="B10" i="20"/>
  <c r="B8" i="4"/>
  <c r="B8" i="16"/>
  <c r="B8" i="13"/>
  <c r="B23" i="27"/>
  <c r="B23" i="23"/>
  <c r="B23" i="7"/>
  <c r="B23" i="24"/>
  <c r="B23" i="14"/>
  <c r="B23" i="21"/>
  <c r="B23" i="6"/>
  <c r="B23" i="20"/>
  <c r="B23" i="3"/>
  <c r="B23" i="16"/>
  <c r="B23" i="13"/>
  <c r="B23" i="4"/>
  <c r="B23" i="10"/>
  <c r="B23" i="22"/>
  <c r="B23" i="18"/>
  <c r="B23" i="12"/>
  <c r="B23" i="34"/>
  <c r="B23" i="11"/>
  <c r="B23" i="5"/>
  <c r="B23" i="2"/>
  <c r="B24" i="27"/>
  <c r="B24" i="20"/>
  <c r="B14" i="13"/>
  <c r="B17" i="22"/>
  <c r="B11" i="24"/>
  <c r="B11" i="27"/>
  <c r="B18" i="4"/>
  <c r="B18" i="18"/>
  <c r="B13" i="23"/>
  <c r="B11" i="16"/>
  <c r="B18" i="23"/>
  <c r="B13" i="13"/>
  <c r="B24" i="11"/>
  <c r="B24" i="3"/>
  <c r="B14" i="34"/>
  <c r="B14" i="23"/>
  <c r="B17" i="6"/>
  <c r="B11" i="22"/>
  <c r="B11" i="18"/>
  <c r="B18" i="3"/>
  <c r="B13" i="10"/>
  <c r="B13" i="14"/>
  <c r="B17" i="4"/>
  <c r="B11" i="3"/>
  <c r="B18" i="16"/>
  <c r="B17" i="2"/>
  <c r="B24" i="18"/>
  <c r="B14" i="5"/>
  <c r="B14" i="14"/>
  <c r="B17" i="21"/>
  <c r="B17" i="11"/>
  <c r="B11" i="34"/>
  <c r="B11" i="20"/>
  <c r="B18" i="21"/>
  <c r="B13" i="7"/>
  <c r="B13" i="34"/>
  <c r="B17" i="10"/>
  <c r="B13" i="24"/>
  <c r="B24" i="24"/>
  <c r="B14" i="6"/>
  <c r="B14" i="7"/>
  <c r="B17" i="13"/>
  <c r="B17" i="16"/>
  <c r="B11" i="23"/>
  <c r="B11" i="21"/>
  <c r="B18" i="2"/>
  <c r="B13" i="5"/>
  <c r="B19" i="30"/>
  <c r="B19" i="29" s="1"/>
  <c r="B19" i="28" s="1"/>
  <c r="B19" i="26" s="1"/>
  <c r="B19" i="25" s="1"/>
  <c r="B19" i="7" s="1"/>
  <c r="B24" i="5"/>
  <c r="B14" i="10"/>
  <c r="B14" i="20"/>
  <c r="B17" i="34"/>
  <c r="B17" i="7"/>
  <c r="B11" i="14"/>
  <c r="B11" i="6"/>
  <c r="B18" i="13"/>
  <c r="B18" i="22"/>
  <c r="B13" i="27"/>
  <c r="B13" i="18"/>
  <c r="B18" i="20"/>
  <c r="B24" i="12"/>
  <c r="B14" i="27"/>
  <c r="B14" i="21"/>
  <c r="B17" i="3"/>
  <c r="B17" i="27"/>
  <c r="B11" i="4"/>
  <c r="B11" i="11"/>
  <c r="B18" i="11"/>
  <c r="B18" i="6"/>
  <c r="B13" i="12"/>
  <c r="B13" i="3"/>
  <c r="B11" i="10"/>
  <c r="B24" i="34"/>
  <c r="B24" i="10"/>
  <c r="B14" i="16"/>
  <c r="B14" i="4"/>
  <c r="B8" i="10"/>
  <c r="B17" i="12"/>
  <c r="B17" i="18"/>
  <c r="B11" i="2"/>
  <c r="B11" i="12"/>
  <c r="B18" i="5"/>
  <c r="B13" i="16"/>
  <c r="B13" i="21"/>
  <c r="B24" i="16"/>
  <c r="B24" i="21"/>
  <c r="B14" i="18"/>
  <c r="B14" i="3"/>
  <c r="B17" i="14"/>
  <c r="B17" i="24"/>
  <c r="B11" i="13"/>
  <c r="B18" i="10"/>
  <c r="B18" i="34"/>
  <c r="B13" i="4"/>
  <c r="B13" i="2"/>
  <c r="B17" i="20"/>
  <c r="B14" i="12"/>
  <c r="B11" i="7"/>
  <c r="B18" i="27"/>
  <c r="B24" i="6"/>
  <c r="B14" i="24"/>
  <c r="B8" i="7"/>
  <c r="B17" i="23"/>
  <c r="B18" i="12"/>
  <c r="B13" i="11"/>
  <c r="B20" i="22"/>
  <c r="B20" i="10"/>
  <c r="B20" i="7"/>
  <c r="B20" i="34"/>
  <c r="B20" i="2"/>
  <c r="B20" i="16"/>
  <c r="B20" i="11"/>
  <c r="B20" i="23"/>
  <c r="B20" i="13"/>
  <c r="B20" i="27"/>
  <c r="B20" i="20"/>
  <c r="B20" i="3"/>
  <c r="B20" i="18"/>
  <c r="B20" i="24"/>
  <c r="B20" i="5"/>
  <c r="B20" i="21"/>
  <c r="B20" i="14"/>
  <c r="B20" i="12"/>
  <c r="B20" i="6"/>
  <c r="B21" i="21"/>
  <c r="B21" i="18"/>
  <c r="B21" i="24"/>
  <c r="B21" i="22"/>
  <c r="B21" i="4"/>
  <c r="B21" i="27"/>
  <c r="B21" i="12"/>
  <c r="B21" i="13"/>
  <c r="B21" i="20"/>
  <c r="B21" i="16"/>
  <c r="B21" i="11"/>
  <c r="B21" i="6"/>
  <c r="B21" i="5"/>
  <c r="B21" i="7"/>
  <c r="B21" i="10"/>
  <c r="B21" i="23"/>
  <c r="B21" i="14"/>
  <c r="B21" i="34"/>
  <c r="B21" i="3"/>
  <c r="B21" i="2"/>
  <c r="B9" i="14"/>
  <c r="B9" i="23"/>
  <c r="B9" i="13"/>
  <c r="B9" i="12"/>
  <c r="B9" i="22"/>
  <c r="B9" i="20"/>
  <c r="B9" i="4"/>
  <c r="B9" i="10"/>
  <c r="B9" i="5"/>
  <c r="B9" i="18"/>
  <c r="B9" i="21"/>
  <c r="B9" i="34"/>
  <c r="B9" i="11"/>
  <c r="B9" i="2"/>
  <c r="B9" i="16"/>
  <c r="B9" i="7"/>
  <c r="B9" i="27"/>
  <c r="B9" i="24"/>
  <c r="B9" i="6"/>
  <c r="B9" i="3"/>
  <c r="B12" i="11"/>
  <c r="B12" i="6"/>
  <c r="B12" i="22"/>
  <c r="B12" i="2"/>
  <c r="B12" i="20"/>
  <c r="B12" i="10"/>
  <c r="B12" i="7"/>
  <c r="B12" i="16"/>
  <c r="B12" i="24"/>
  <c r="B12" i="34"/>
  <c r="B12" i="14"/>
  <c r="B12" i="13"/>
  <c r="B12" i="4"/>
  <c r="B12" i="18"/>
  <c r="B12" i="21"/>
  <c r="B12" i="12"/>
  <c r="B12" i="27"/>
  <c r="B12" i="23"/>
  <c r="B12" i="3"/>
  <c r="B12" i="5"/>
  <c r="AG17" i="4"/>
  <c r="AG18" i="4"/>
  <c r="AG8" i="4"/>
  <c r="AG12" i="4"/>
  <c r="AG16" i="4"/>
  <c r="AG9" i="4"/>
  <c r="AG13" i="4"/>
  <c r="AG14" i="4"/>
  <c r="AG11" i="4"/>
  <c r="AG19" i="4"/>
  <c r="AG15" i="4"/>
  <c r="AG10" i="4"/>
  <c r="B19" i="13" l="1"/>
  <c r="B19" i="3"/>
  <c r="B19" i="20"/>
  <c r="B19" i="12"/>
  <c r="B19" i="27"/>
  <c r="B19" i="23"/>
  <c r="B19" i="11"/>
  <c r="B19" i="4"/>
  <c r="B19" i="10"/>
  <c r="B19" i="16"/>
  <c r="B19" i="34"/>
  <c r="B19" i="21"/>
  <c r="B19" i="6"/>
  <c r="B19" i="18"/>
  <c r="B19" i="2"/>
  <c r="B19" i="24"/>
  <c r="B19" i="14"/>
  <c r="B19" i="5"/>
  <c r="B19" i="22"/>
  <c r="Q15" i="1" l="1"/>
  <c r="N15" i="1"/>
  <c r="K15" i="1"/>
  <c r="H15" i="1"/>
  <c r="AG15" i="1" l="1"/>
  <c r="Z17" i="1"/>
  <c r="Z9" i="1"/>
  <c r="Z12" i="1"/>
  <c r="Z10" i="1"/>
  <c r="Z14" i="1"/>
  <c r="W22" i="1"/>
  <c r="W24" i="1"/>
  <c r="W16" i="1"/>
  <c r="W20" i="1"/>
  <c r="W21" i="1"/>
  <c r="W10" i="1"/>
  <c r="W12" i="1"/>
  <c r="W9" i="1"/>
  <c r="W17" i="1"/>
  <c r="W14" i="1"/>
  <c r="T14" i="1"/>
  <c r="Q22" i="1"/>
  <c r="Q24" i="1"/>
  <c r="Q16" i="1"/>
  <c r="Q20" i="1"/>
  <c r="Q21" i="1"/>
  <c r="Q10" i="1"/>
  <c r="Q12" i="1"/>
  <c r="Q9" i="1"/>
  <c r="Q17" i="1"/>
  <c r="Q14" i="1"/>
  <c r="N22" i="1"/>
  <c r="N24" i="1"/>
  <c r="N16" i="1"/>
  <c r="N20" i="1"/>
  <c r="N21" i="1"/>
  <c r="N10" i="1"/>
  <c r="N12" i="1"/>
  <c r="N9" i="1"/>
  <c r="N17" i="1"/>
  <c r="N14" i="1"/>
  <c r="K22" i="1"/>
  <c r="K24" i="1"/>
  <c r="K16" i="1"/>
  <c r="K20" i="1"/>
  <c r="K21" i="1"/>
  <c r="K10" i="1"/>
  <c r="K12" i="1"/>
  <c r="K9" i="1"/>
  <c r="K17" i="1"/>
  <c r="K14" i="1"/>
  <c r="H22" i="1"/>
  <c r="H24" i="1"/>
  <c r="H16" i="1"/>
  <c r="H20" i="1"/>
  <c r="H21" i="1"/>
  <c r="H10" i="1"/>
  <c r="H12" i="1"/>
  <c r="H9" i="1"/>
  <c r="H17" i="1"/>
  <c r="H14" i="1"/>
  <c r="AJ15" i="1" l="1"/>
  <c r="AG9" i="38" l="1"/>
  <c r="AG10" i="38"/>
  <c r="AG11" i="38"/>
  <c r="AG12" i="38"/>
  <c r="AG14" i="38"/>
  <c r="AG15" i="38"/>
  <c r="AG16" i="38"/>
  <c r="AG17" i="38"/>
  <c r="AG18" i="38"/>
  <c r="AG8" i="38"/>
  <c r="AG13" i="38"/>
  <c r="AG13" i="33" l="1"/>
  <c r="AG11" i="14" l="1"/>
  <c r="AG16" i="22" l="1"/>
  <c r="AG8" i="26"/>
  <c r="AG15" i="34"/>
  <c r="AG9" i="34"/>
  <c r="AG15" i="6"/>
  <c r="AG14" i="13"/>
  <c r="AG19" i="7"/>
  <c r="AG11" i="7"/>
  <c r="AG16" i="18"/>
  <c r="AG10" i="18"/>
  <c r="AG19" i="14"/>
  <c r="AG13" i="28"/>
  <c r="AG18" i="28"/>
  <c r="AG10" i="28"/>
  <c r="AG14" i="28"/>
  <c r="AG16" i="28"/>
  <c r="AG14" i="34"/>
  <c r="AG12" i="34"/>
  <c r="AG9" i="11"/>
  <c r="AG12" i="12"/>
  <c r="AG17" i="7"/>
  <c r="AG14" i="18"/>
  <c r="AG12" i="20"/>
  <c r="AG17" i="21"/>
  <c r="AG11" i="22"/>
  <c r="AG8" i="28"/>
  <c r="AG13" i="34"/>
  <c r="AG8" i="34"/>
  <c r="AG16" i="14"/>
  <c r="AG16" i="7"/>
  <c r="AG10" i="7"/>
  <c r="AG13" i="18"/>
  <c r="AG11" i="20"/>
  <c r="AG16" i="21"/>
  <c r="AG10" i="21"/>
  <c r="AG14" i="22"/>
  <c r="AG19" i="34"/>
  <c r="AG11" i="34"/>
  <c r="AG15" i="13"/>
  <c r="AG12" i="13"/>
  <c r="AG10" i="13"/>
  <c r="AG10" i="14"/>
  <c r="AG15" i="7"/>
  <c r="AG9" i="7"/>
  <c r="AG12" i="18"/>
  <c r="AG15" i="21"/>
  <c r="AG9" i="21"/>
  <c r="AG18" i="34"/>
  <c r="AG9" i="13"/>
  <c r="AG9" i="14"/>
  <c r="AG14" i="7"/>
  <c r="AG19" i="18"/>
  <c r="AG11" i="18"/>
  <c r="AG14" i="21"/>
  <c r="AG17" i="34"/>
  <c r="AG14" i="6"/>
  <c r="AG16" i="12"/>
  <c r="AG10" i="12"/>
  <c r="AG17" i="13"/>
  <c r="AG17" i="14"/>
  <c r="AG13" i="14"/>
  <c r="AG13" i="7"/>
  <c r="AG8" i="7"/>
  <c r="AG18" i="18"/>
  <c r="AG16" i="20"/>
  <c r="AG10" i="20"/>
  <c r="AG13" i="21"/>
  <c r="AG8" i="21"/>
  <c r="AG16" i="23"/>
  <c r="AG10" i="23"/>
  <c r="AG19" i="24"/>
  <c r="AG18" i="24"/>
  <c r="AG17" i="24"/>
  <c r="AG16" i="24"/>
  <c r="AG15" i="24"/>
  <c r="AG14" i="24"/>
  <c r="AG12" i="24"/>
  <c r="AG11" i="24"/>
  <c r="AG10" i="24"/>
  <c r="AG9" i="24"/>
  <c r="AG8" i="24"/>
  <c r="AG16" i="34"/>
  <c r="AG15" i="12"/>
  <c r="AG9" i="12"/>
  <c r="AG12" i="14"/>
  <c r="AG8" i="14"/>
  <c r="AG12" i="7"/>
  <c r="AG17" i="18"/>
  <c r="AG15" i="20"/>
  <c r="AG9" i="20"/>
  <c r="AG12" i="21"/>
  <c r="AG17" i="22"/>
  <c r="AG15" i="23"/>
  <c r="AG9" i="23"/>
  <c r="AG10" i="34"/>
  <c r="AG19" i="13"/>
  <c r="AG14" i="20"/>
  <c r="AG19" i="21"/>
  <c r="AG11" i="21"/>
  <c r="AG14" i="23"/>
  <c r="AG10" i="11"/>
  <c r="AG13" i="12"/>
  <c r="AG8" i="12"/>
  <c r="AG18" i="13"/>
  <c r="AG11" i="13"/>
  <c r="AG14" i="14"/>
  <c r="AG18" i="7"/>
  <c r="AG15" i="18"/>
  <c r="AG9" i="18"/>
  <c r="AG13" i="20"/>
  <c r="AG8" i="20"/>
  <c r="AG18" i="21"/>
  <c r="AG19" i="22"/>
  <c r="AG13" i="22"/>
  <c r="AG13" i="23"/>
  <c r="AG8" i="23"/>
  <c r="AG11" i="29"/>
  <c r="AG9" i="29"/>
  <c r="AG19" i="29"/>
  <c r="AG8" i="29"/>
  <c r="AG13" i="29"/>
  <c r="AG18" i="29"/>
  <c r="AG15" i="29"/>
  <c r="AG11" i="30"/>
  <c r="AG19" i="30"/>
  <c r="AG13" i="30"/>
  <c r="AG18" i="30"/>
  <c r="AG8" i="30"/>
  <c r="AG10" i="30"/>
  <c r="AG15" i="30"/>
  <c r="AG9" i="30"/>
  <c r="AG17" i="30"/>
  <c r="AG12" i="30"/>
  <c r="AG14" i="30"/>
  <c r="AG16" i="30"/>
  <c r="AG9" i="31"/>
  <c r="AG13" i="31"/>
  <c r="AG8" i="31"/>
  <c r="AG10" i="31"/>
  <c r="AG19" i="31"/>
  <c r="AG18" i="31"/>
  <c r="AG15" i="31"/>
  <c r="AG14" i="31"/>
  <c r="AG11" i="31"/>
  <c r="AG16" i="31"/>
  <c r="AG12" i="31"/>
  <c r="AG17" i="31"/>
  <c r="AG19" i="32"/>
  <c r="AG15" i="32"/>
  <c r="AG13" i="32"/>
  <c r="AG8" i="32"/>
  <c r="AG9" i="32"/>
  <c r="AG18" i="32"/>
  <c r="AG10" i="32"/>
  <c r="AG14" i="32"/>
  <c r="AG17" i="32"/>
  <c r="AG12" i="32"/>
  <c r="AG16" i="32"/>
  <c r="AG9" i="33"/>
  <c r="AG17" i="33"/>
  <c r="AG18" i="33"/>
  <c r="AG14" i="33"/>
  <c r="AG16" i="33"/>
  <c r="AG11" i="33"/>
  <c r="AG19" i="33"/>
  <c r="AG15" i="33"/>
  <c r="AG8" i="33"/>
  <c r="AG10" i="33"/>
  <c r="AG12" i="33"/>
  <c r="AG19" i="8"/>
  <c r="AG9" i="8"/>
  <c r="AG12" i="8"/>
  <c r="AG14" i="8"/>
  <c r="AG16" i="8"/>
  <c r="AG11" i="8"/>
  <c r="AG13" i="8"/>
  <c r="AG8" i="8"/>
  <c r="AG15" i="8"/>
  <c r="AG10" i="8"/>
  <c r="AG18" i="8"/>
  <c r="AG17" i="8"/>
  <c r="AG16" i="9"/>
  <c r="AG13" i="9"/>
  <c r="AG19" i="9"/>
  <c r="AG11" i="9"/>
  <c r="AG10" i="9"/>
  <c r="AG12" i="9"/>
  <c r="AG8" i="9"/>
  <c r="AG17" i="9"/>
  <c r="AG15" i="9"/>
  <c r="AG18" i="9"/>
  <c r="AG9" i="9"/>
  <c r="AG14" i="9"/>
  <c r="AG15" i="19"/>
  <c r="AG12" i="19"/>
  <c r="AG9" i="19"/>
  <c r="AG8" i="19"/>
  <c r="AG18" i="19"/>
  <c r="AG10" i="19"/>
  <c r="AG14" i="19"/>
  <c r="AG19" i="19"/>
  <c r="AG19" i="16"/>
  <c r="AG17" i="16"/>
  <c r="AG15" i="16"/>
  <c r="AG13" i="16"/>
  <c r="AG11" i="16"/>
  <c r="AG9" i="16"/>
  <c r="AG8" i="16"/>
  <c r="AG18" i="27"/>
  <c r="AG16" i="27"/>
  <c r="AG14" i="27"/>
  <c r="AG12" i="27"/>
  <c r="AG10" i="27"/>
  <c r="AG19" i="5"/>
  <c r="AG17" i="5"/>
  <c r="AG15" i="5"/>
  <c r="AG13" i="5"/>
  <c r="AG11" i="5"/>
  <c r="AG9" i="5"/>
  <c r="AG8" i="5"/>
  <c r="AG19" i="3"/>
  <c r="AG17" i="3"/>
  <c r="AG15" i="3"/>
  <c r="AG13" i="3"/>
  <c r="AG11" i="3"/>
  <c r="AG9" i="3"/>
  <c r="AG8" i="3"/>
  <c r="AG18" i="2"/>
  <c r="AG16" i="2"/>
  <c r="AG14" i="2"/>
  <c r="AG12" i="2"/>
  <c r="AG10" i="2"/>
  <c r="AG18" i="6"/>
  <c r="AG13" i="6"/>
  <c r="AG8" i="6"/>
  <c r="AG18" i="16"/>
  <c r="AG16" i="16"/>
  <c r="AG14" i="16"/>
  <c r="AG12" i="16"/>
  <c r="AG10" i="16"/>
  <c r="AG19" i="27"/>
  <c r="AG17" i="27"/>
  <c r="AG15" i="27"/>
  <c r="AG13" i="27"/>
  <c r="AG11" i="27"/>
  <c r="AG9" i="27"/>
  <c r="AG8" i="27"/>
  <c r="AG18" i="5"/>
  <c r="AG16" i="5"/>
  <c r="AG14" i="5"/>
  <c r="AG12" i="5"/>
  <c r="AG10" i="5"/>
  <c r="AG18" i="3"/>
  <c r="AG16" i="3"/>
  <c r="AG14" i="3"/>
  <c r="AG12" i="3"/>
  <c r="AG10" i="3"/>
  <c r="AG19" i="2"/>
  <c r="AG17" i="2"/>
  <c r="AG15" i="2"/>
  <c r="AG13" i="2"/>
  <c r="AG11" i="2"/>
  <c r="AG9" i="2"/>
  <c r="AG8" i="2"/>
  <c r="AG19" i="6"/>
  <c r="AG17" i="6"/>
  <c r="AG16" i="6"/>
  <c r="AG18" i="11"/>
  <c r="AG13" i="13"/>
  <c r="AG10" i="6"/>
  <c r="AG13" i="11"/>
  <c r="AG8" i="11"/>
  <c r="AG18" i="12"/>
  <c r="AG11" i="6"/>
  <c r="AG16" i="11"/>
  <c r="AG19" i="11"/>
  <c r="AG11" i="11"/>
  <c r="AG16" i="13"/>
  <c r="AG8" i="13"/>
  <c r="AG15" i="14"/>
  <c r="AG14" i="11"/>
  <c r="AG19" i="12"/>
  <c r="AG11" i="12"/>
  <c r="AG12" i="6"/>
  <c r="AG17" i="11"/>
  <c r="AG14" i="12"/>
  <c r="AG9" i="6"/>
  <c r="AG12" i="11"/>
  <c r="AG17" i="12"/>
  <c r="AG18" i="14"/>
  <c r="AG15" i="11"/>
  <c r="AG8" i="18"/>
  <c r="AG18" i="10"/>
  <c r="AG18" i="22"/>
  <c r="AG16" i="10"/>
  <c r="AG14" i="10"/>
  <c r="AG12" i="10"/>
  <c r="AG10" i="10"/>
  <c r="AG19" i="20"/>
  <c r="AG17" i="20"/>
  <c r="AG19" i="10"/>
  <c r="AG12" i="22"/>
  <c r="AG17" i="10"/>
  <c r="AG16" i="26"/>
  <c r="AG15" i="10"/>
  <c r="AG13" i="10"/>
  <c r="AG11" i="10"/>
  <c r="AG9" i="10"/>
  <c r="AG8" i="10"/>
  <c r="AG18" i="20"/>
  <c r="AG15" i="22"/>
  <c r="AG19" i="23"/>
  <c r="AG11" i="23"/>
  <c r="AG10" i="26"/>
  <c r="AG17" i="23"/>
  <c r="AG9" i="22"/>
  <c r="AG12" i="23"/>
  <c r="AG19" i="25"/>
  <c r="AG8" i="22"/>
  <c r="AG18" i="23"/>
  <c r="AG11" i="25"/>
  <c r="AG10" i="22"/>
  <c r="AG14" i="25"/>
  <c r="AG19" i="26"/>
  <c r="AG11" i="26"/>
  <c r="AG17" i="25"/>
  <c r="AG14" i="26"/>
  <c r="AG19" i="28"/>
  <c r="AG11" i="28"/>
  <c r="AG16" i="29"/>
  <c r="AG10" i="29"/>
  <c r="AG12" i="25"/>
  <c r="AG17" i="26"/>
  <c r="AG15" i="25"/>
  <c r="AG9" i="25"/>
  <c r="AG12" i="26"/>
  <c r="AG17" i="28"/>
  <c r="AG14" i="29"/>
  <c r="AG18" i="25"/>
  <c r="AG15" i="26"/>
  <c r="AG9" i="26"/>
  <c r="AG12" i="28"/>
  <c r="AG17" i="29"/>
  <c r="AG13" i="25"/>
  <c r="AG8" i="25"/>
  <c r="AG18" i="26"/>
  <c r="AG15" i="28"/>
  <c r="AG9" i="28"/>
  <c r="AG12" i="29"/>
  <c r="AG16" i="25"/>
  <c r="AG10" i="25"/>
  <c r="AG13" i="26"/>
  <c r="AG11" i="32"/>
  <c r="AG17" i="19"/>
  <c r="AG16" i="19"/>
  <c r="AG11" i="19"/>
  <c r="AG13" i="19"/>
  <c r="AG11" i="1" l="1"/>
  <c r="AG26" i="1"/>
  <c r="AG21" i="1"/>
  <c r="AG16" i="1"/>
  <c r="AG13" i="1"/>
  <c r="AG17" i="1"/>
  <c r="AG14" i="1"/>
  <c r="AG20" i="1"/>
  <c r="AG19" i="1"/>
  <c r="AG12" i="1"/>
  <c r="AG24" i="1"/>
  <c r="AG25" i="1"/>
  <c r="AG22" i="1"/>
  <c r="AG18" i="1"/>
  <c r="AG8" i="1"/>
  <c r="AG23" i="1"/>
  <c r="AJ11" i="1" l="1"/>
  <c r="AJ26" i="1"/>
  <c r="AH26" i="38" s="1"/>
  <c r="AJ26" i="38" s="1"/>
  <c r="AH26" i="19" s="1"/>
  <c r="AJ26" i="19" s="1"/>
  <c r="AJ24" i="1"/>
  <c r="AJ16" i="1"/>
  <c r="AJ8" i="1"/>
  <c r="AJ12" i="1"/>
  <c r="AJ19" i="1"/>
  <c r="AJ22" i="1"/>
  <c r="AJ21" i="1"/>
  <c r="AJ25" i="1"/>
  <c r="AH25" i="38" s="1"/>
  <c r="AJ25" i="38" s="1"/>
  <c r="AH25" i="19" s="1"/>
  <c r="AJ20" i="1"/>
  <c r="AJ23" i="1"/>
  <c r="AJ14" i="1"/>
  <c r="AJ17" i="1"/>
  <c r="AJ18" i="1"/>
  <c r="AJ13" i="1"/>
  <c r="AH23" i="38" l="1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1" i="38"/>
  <c r="AJ11" i="38" s="1"/>
  <c r="AH11" i="19" s="1"/>
  <c r="AH17" i="38"/>
  <c r="AJ17" i="38" s="1"/>
  <c r="AH17" i="19" s="1"/>
  <c r="AH12" i="38"/>
  <c r="AJ12" i="38" s="1"/>
  <c r="AH12" i="19" s="1"/>
  <c r="AJ22" i="19" l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0" i="19"/>
  <c r="AH19" i="19"/>
  <c r="AH26" i="9"/>
  <c r="AJ26" i="9" s="1"/>
  <c r="AH26" i="32" s="1"/>
  <c r="AJ26" i="32" s="1"/>
  <c r="AH26" i="31" s="1"/>
  <c r="AJ26" i="31" s="1"/>
  <c r="AH26" i="30" s="1"/>
  <c r="AJ26" i="30" s="1"/>
  <c r="AH26" i="29" s="1"/>
  <c r="AJ26" i="29" s="1"/>
  <c r="AH26" i="22" s="1"/>
  <c r="AJ26" i="22" s="1"/>
  <c r="AH24" i="19"/>
  <c r="AJ24" i="19" s="1"/>
  <c r="AH24" i="9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2" i="19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30" s="1"/>
  <c r="AJ25" i="30" s="1"/>
  <c r="AH25" i="29" s="1"/>
  <c r="AJ25" i="29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J20" i="19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18" i="19"/>
  <c r="AH22" i="10" l="1"/>
  <c r="AJ22" i="10" s="1"/>
  <c r="AH20" i="18"/>
  <c r="AJ20" i="18" s="1"/>
  <c r="AH24" i="18"/>
  <c r="AJ24" i="18" s="1"/>
  <c r="AH21" i="18"/>
  <c r="AJ21" i="18" s="1"/>
  <c r="AH23" i="18"/>
  <c r="AJ23" i="18" s="1"/>
  <c r="AH21" i="7" l="1"/>
  <c r="AJ21" i="7" s="1"/>
  <c r="AH24" i="7"/>
  <c r="AJ24" i="7" s="1"/>
  <c r="AH20" i="7"/>
  <c r="AJ20" i="7" s="1"/>
  <c r="AH23" i="7"/>
  <c r="AJ23" i="7" s="1"/>
  <c r="AH22" i="18"/>
  <c r="AJ22" i="18" s="1"/>
  <c r="AH22" i="7" l="1"/>
  <c r="AJ22" i="7" s="1"/>
  <c r="AH20" i="14" l="1"/>
  <c r="AJ20" i="14" s="1"/>
  <c r="AH21" i="14"/>
  <c r="AJ21" i="14" s="1"/>
  <c r="AH24" i="14"/>
  <c r="AJ24" i="14" s="1"/>
  <c r="AH23" i="14"/>
  <c r="AJ23" i="14" s="1"/>
  <c r="AH26" i="14"/>
  <c r="AJ26" i="14" s="1"/>
  <c r="AH25" i="14"/>
  <c r="AJ25" i="14" s="1"/>
  <c r="AH21" i="13" l="1"/>
  <c r="AJ21" i="13" s="1"/>
  <c r="AH23" i="13"/>
  <c r="AJ23" i="13" s="1"/>
  <c r="AH25" i="13"/>
  <c r="AJ25" i="13" s="1"/>
  <c r="AH20" i="13"/>
  <c r="AJ20" i="13" s="1"/>
  <c r="AH24" i="13"/>
  <c r="AJ24" i="13" s="1"/>
  <c r="AH26" i="13"/>
  <c r="AJ26" i="13" s="1"/>
  <c r="AH22" i="14"/>
  <c r="AJ22" i="14" s="1"/>
  <c r="AH21" i="12" l="1"/>
  <c r="AJ21" i="12" s="1"/>
  <c r="AH22" i="13"/>
  <c r="AJ22" i="13" s="1"/>
  <c r="AH24" i="12"/>
  <c r="AJ24" i="12" s="1"/>
  <c r="AH26" i="12"/>
  <c r="AJ26" i="12" s="1"/>
  <c r="AH25" i="12"/>
  <c r="AJ25" i="12" s="1"/>
  <c r="AH23" i="12"/>
  <c r="AJ23" i="12" s="1"/>
  <c r="AH20" i="12"/>
  <c r="AJ20" i="12" s="1"/>
  <c r="AH23" i="11" l="1"/>
  <c r="AJ23" i="11" s="1"/>
  <c r="AH24" i="11"/>
  <c r="AJ24" i="11" s="1"/>
  <c r="AH22" i="12"/>
  <c r="AJ22" i="12" s="1"/>
  <c r="AH25" i="11"/>
  <c r="AJ25" i="11" s="1"/>
  <c r="AH20" i="11"/>
  <c r="AJ20" i="11" s="1"/>
  <c r="AH26" i="11"/>
  <c r="AJ26" i="11" s="1"/>
  <c r="AH21" i="11"/>
  <c r="AJ21" i="11" s="1"/>
  <c r="AG10" i="1"/>
  <c r="AG9" i="1"/>
  <c r="AH24" i="6" l="1"/>
  <c r="AJ24" i="6" s="1"/>
  <c r="AH25" i="6"/>
  <c r="AJ25" i="6" s="1"/>
  <c r="AH22" i="11"/>
  <c r="AJ22" i="11" s="1"/>
  <c r="AH21" i="6"/>
  <c r="AJ21" i="6" s="1"/>
  <c r="AH20" i="6"/>
  <c r="AJ20" i="6" s="1"/>
  <c r="AH26" i="6"/>
  <c r="AJ26" i="6" s="1"/>
  <c r="AH23" i="6"/>
  <c r="AJ23" i="6" s="1"/>
  <c r="AJ10" i="1"/>
  <c r="AH8" i="38" s="1"/>
  <c r="AJ8" i="38" s="1"/>
  <c r="AH8" i="19" s="1"/>
  <c r="AJ9" i="1"/>
  <c r="AH9" i="38" l="1"/>
  <c r="AJ9" i="38" s="1"/>
  <c r="AH9" i="19" s="1"/>
  <c r="AH20" i="2"/>
  <c r="AJ20" i="2" s="1"/>
  <c r="AH23" i="2"/>
  <c r="AJ23" i="2" s="1"/>
  <c r="AH21" i="2"/>
  <c r="AJ21" i="2" s="1"/>
  <c r="AH22" i="6"/>
  <c r="AJ22" i="6" s="1"/>
  <c r="AH24" i="2"/>
  <c r="AJ24" i="2" s="1"/>
  <c r="AH26" i="2"/>
  <c r="AJ26" i="2" s="1"/>
  <c r="AH25" i="2"/>
  <c r="AJ25" i="2" s="1"/>
  <c r="AH10" i="38"/>
  <c r="AJ10" i="38" s="1"/>
  <c r="AH10" i="19" s="1"/>
  <c r="AK11" i="1"/>
  <c r="AK15" i="1"/>
  <c r="A15" i="1" s="1"/>
  <c r="AK23" i="1"/>
  <c r="AK20" i="1"/>
  <c r="AK25" i="1"/>
  <c r="AI25" i="38" s="1"/>
  <c r="AK26" i="1"/>
  <c r="AI26" i="38" s="1"/>
  <c r="AK21" i="1"/>
  <c r="AK22" i="1"/>
  <c r="AK12" i="1"/>
  <c r="AK19" i="1"/>
  <c r="AK17" i="1"/>
  <c r="AK8" i="1"/>
  <c r="AK13" i="1"/>
  <c r="AK24" i="1"/>
  <c r="AK16" i="1"/>
  <c r="AK18" i="1"/>
  <c r="AK14" i="1"/>
  <c r="AK9" i="1"/>
  <c r="AH16" i="38"/>
  <c r="AJ16" i="38" s="1"/>
  <c r="AH16" i="19" s="1"/>
  <c r="AH13" i="38"/>
  <c r="AJ13" i="38" s="1"/>
  <c r="AH13" i="19" s="1"/>
  <c r="AK10" i="1"/>
  <c r="AH14" i="38"/>
  <c r="AJ14" i="38" s="1"/>
  <c r="AH14" i="19" s="1"/>
  <c r="AH15" i="38"/>
  <c r="AJ15" i="38" s="1"/>
  <c r="AH15" i="19" s="1"/>
  <c r="AJ13" i="19"/>
  <c r="AI11" i="38" l="1"/>
  <c r="AI20" i="38"/>
  <c r="AI19" i="38"/>
  <c r="AI24" i="38"/>
  <c r="AI21" i="38"/>
  <c r="AI22" i="38"/>
  <c r="AI23" i="38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4" i="3"/>
  <c r="AH25" i="3"/>
  <c r="AH26" i="3"/>
  <c r="AH23" i="3"/>
  <c r="AH22" i="2"/>
  <c r="AJ22" i="2" s="1"/>
  <c r="AH20" i="3"/>
  <c r="AH21" i="3"/>
  <c r="AI13" i="38"/>
  <c r="AI17" i="38"/>
  <c r="AI16" i="38"/>
  <c r="AI8" i="38"/>
  <c r="AI9" i="38"/>
  <c r="AI14" i="38"/>
  <c r="AI12" i="38"/>
  <c r="AI10" i="38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J17" i="19"/>
  <c r="A17" i="1"/>
  <c r="AJ9" i="19"/>
  <c r="AJ8" i="19"/>
  <c r="A22" i="1"/>
  <c r="AJ10" i="19"/>
  <c r="AJ19" i="19"/>
  <c r="AJ12" i="19"/>
  <c r="A21" i="1"/>
  <c r="AJ14" i="19"/>
  <c r="A26" i="1"/>
  <c r="A18" i="1"/>
  <c r="A9" i="1"/>
  <c r="A10" i="1"/>
  <c r="A23" i="1"/>
  <c r="A8" i="1"/>
  <c r="A16" i="1"/>
  <c r="A20" i="1"/>
  <c r="A19" i="1"/>
  <c r="A13" i="1"/>
  <c r="A24" i="1"/>
  <c r="A12" i="1"/>
  <c r="A14" i="1"/>
  <c r="A25" i="1"/>
  <c r="A11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5" i="3"/>
  <c r="AH25" i="4"/>
  <c r="AJ25" i="4" s="1"/>
  <c r="AH23" i="4"/>
  <c r="AJ23" i="4" s="1"/>
  <c r="AJ23" i="3"/>
  <c r="AH21" i="4"/>
  <c r="AJ21" i="4" s="1"/>
  <c r="AJ21" i="3"/>
  <c r="AH26" i="4"/>
  <c r="AJ26" i="4" s="1"/>
  <c r="AJ26" i="3"/>
  <c r="AH20" i="4"/>
  <c r="AJ20" i="4" s="1"/>
  <c r="AJ20" i="3"/>
  <c r="AH24" i="4"/>
  <c r="AJ24" i="4" s="1"/>
  <c r="AJ24" i="3"/>
  <c r="AH22" i="3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4" i="5"/>
  <c r="AJ24" i="5" s="1"/>
  <c r="AH23" i="5"/>
  <c r="AJ23" i="5" s="1"/>
  <c r="AH22" i="4"/>
  <c r="AJ22" i="4" s="1"/>
  <c r="AJ22" i="3"/>
  <c r="AH21" i="5"/>
  <c r="AJ21" i="5" s="1"/>
  <c r="AH20" i="5"/>
  <c r="AJ20" i="5" s="1"/>
  <c r="AH26" i="5"/>
  <c r="AJ26" i="5" s="1"/>
  <c r="AH25" i="5"/>
  <c r="AJ25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2" i="5"/>
  <c r="AJ22" i="5" s="1"/>
  <c r="AH23" i="27"/>
  <c r="AJ23" i="27" s="1"/>
  <c r="AH26" i="27"/>
  <c r="AJ26" i="27" s="1"/>
  <c r="AH25" i="27"/>
  <c r="AJ25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24" i="16"/>
  <c r="AJ24" i="16" s="1"/>
  <c r="AH20" i="16"/>
  <c r="AJ20" i="16" s="1"/>
  <c r="AH22" i="27"/>
  <c r="AJ22" i="27" s="1"/>
  <c r="AH26" i="16"/>
  <c r="AJ26" i="16" s="1"/>
  <c r="AH21" i="16"/>
  <c r="AJ21" i="16" s="1"/>
  <c r="AH25" i="16"/>
  <c r="AJ25" i="16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21" i="34" l="1"/>
  <c r="AJ21" i="34" s="1"/>
  <c r="AH26" i="34"/>
  <c r="AJ26" i="34" s="1"/>
  <c r="AH24" i="34"/>
  <c r="AJ24" i="34" s="1"/>
  <c r="AH22" i="16"/>
  <c r="AJ22" i="16" s="1"/>
  <c r="AH23" i="34"/>
  <c r="AJ23" i="34" s="1"/>
  <c r="AH25" i="34"/>
  <c r="AJ25" i="34" s="1"/>
  <c r="AH20" i="34"/>
  <c r="AJ20" i="34" s="1"/>
  <c r="AH15" i="29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22" i="34" l="1"/>
  <c r="AJ22" i="34" s="1"/>
  <c r="AH16" i="30"/>
  <c r="AJ16" i="30" s="1"/>
  <c r="AH14" i="30"/>
  <c r="AJ14" i="30" s="1"/>
  <c r="AH11" i="29"/>
  <c r="AJ11" i="29" s="1"/>
  <c r="AH15" i="28"/>
  <c r="AJ15" i="28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15" i="26"/>
  <c r="AJ15" i="26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15" i="21"/>
  <c r="AJ15" i="21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8" i="21"/>
  <c r="AJ18" i="21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I25" i="30" s="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6" i="30"/>
  <c r="AK25" i="30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26" i="30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15" i="18"/>
  <c r="AJ15" i="18" s="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H13" i="26"/>
  <c r="AJ13" i="26" s="1"/>
  <c r="AK8" i="29"/>
  <c r="AH15" i="7"/>
  <c r="AJ15" i="7" s="1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14" i="29"/>
  <c r="A19" i="29"/>
  <c r="AI19" i="28"/>
  <c r="A16" i="29"/>
  <c r="AI16" i="28"/>
  <c r="AH8" i="7"/>
  <c r="AJ8" i="7" s="1"/>
  <c r="AH19" i="26"/>
  <c r="AJ19" i="26" s="1"/>
  <c r="AK19" i="28"/>
  <c r="AH18" i="7"/>
  <c r="AJ18" i="7" s="1"/>
  <c r="AH11" i="7"/>
  <c r="AJ11" i="7" s="1"/>
  <c r="A10" i="29"/>
  <c r="AI10" i="28"/>
  <c r="AI12" i="28"/>
  <c r="A12" i="29"/>
  <c r="AH16" i="18"/>
  <c r="AJ16" i="18" s="1"/>
  <c r="A15" i="29"/>
  <c r="AI15" i="28"/>
  <c r="AH13" i="25"/>
  <c r="AJ13" i="25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K12" i="26"/>
  <c r="AK9" i="26"/>
  <c r="AH9" i="7"/>
  <c r="AJ9" i="7" s="1"/>
  <c r="AJ13" i="24"/>
  <c r="AK8" i="26"/>
  <c r="AK11" i="26"/>
  <c r="A11" i="26" s="1"/>
  <c r="AK18" i="26"/>
  <c r="AK14" i="26"/>
  <c r="AK15" i="26"/>
  <c r="AH14" i="7"/>
  <c r="AJ14" i="7" s="1"/>
  <c r="AH10" i="7"/>
  <c r="AJ10" i="7" s="1"/>
  <c r="AH16" i="7"/>
  <c r="AJ16" i="7" s="1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K11" i="25"/>
  <c r="AK10" i="25"/>
  <c r="A14" i="26"/>
  <c r="AI14" i="25"/>
  <c r="A17" i="26"/>
  <c r="AI17" i="25"/>
  <c r="A10" i="26"/>
  <c r="AI10" i="25"/>
  <c r="AK18" i="25"/>
  <c r="AH17" i="24"/>
  <c r="AJ17" i="24" s="1"/>
  <c r="AK17" i="25"/>
  <c r="AH15" i="13"/>
  <c r="AJ15" i="13" s="1"/>
  <c r="AK14" i="25"/>
  <c r="AK15" i="25"/>
  <c r="AI11" i="25"/>
  <c r="A9" i="26"/>
  <c r="AI9" i="25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H13" i="21"/>
  <c r="AJ13" i="21" s="1"/>
  <c r="AI18" i="23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5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H8" i="2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5" i="2"/>
  <c r="AH16" i="11"/>
  <c r="AJ16" i="11" s="1"/>
  <c r="AH11" i="6"/>
  <c r="AJ11" i="6" s="1"/>
  <c r="AH11" i="2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23" i="21" l="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J8" i="2"/>
  <c r="AK8" i="20"/>
  <c r="A13" i="21"/>
  <c r="AI13" i="20"/>
  <c r="AH16" i="6"/>
  <c r="AJ16" i="6" s="1"/>
  <c r="AH16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9" i="2"/>
  <c r="AJ9" i="2" s="1"/>
  <c r="AJ15" i="3"/>
  <c r="AH15" i="4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H13" i="7"/>
  <c r="AJ13" i="7" s="1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I21" i="18"/>
  <c r="AK23" i="18"/>
  <c r="A23" i="18" s="1"/>
  <c r="AI20" i="18"/>
  <c r="A20" i="10"/>
  <c r="A26" i="10"/>
  <c r="A24" i="10"/>
  <c r="AI24" i="18"/>
  <c r="A25" i="10"/>
  <c r="A22" i="10"/>
  <c r="AI22" i="18"/>
  <c r="AI23" i="18"/>
  <c r="A23" i="10"/>
  <c r="AJ8" i="3"/>
  <c r="AH8" i="4"/>
  <c r="AJ8" i="4" s="1"/>
  <c r="AJ11" i="3"/>
  <c r="AH11" i="4"/>
  <c r="AJ11" i="4" s="1"/>
  <c r="AJ18" i="3"/>
  <c r="AH18" i="4"/>
  <c r="AJ18" i="4" s="1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20" i="18" l="1"/>
  <c r="A22" i="18"/>
  <c r="A24" i="18"/>
  <c r="AI21" i="7"/>
  <c r="AI23" i="7"/>
  <c r="AK22" i="7"/>
  <c r="A22" i="7" s="1"/>
  <c r="AK20" i="7"/>
  <c r="AK24" i="7"/>
  <c r="AK21" i="7"/>
  <c r="AK23" i="7"/>
  <c r="AH12" i="14"/>
  <c r="AJ12" i="14" s="1"/>
  <c r="AJ9" i="3"/>
  <c r="AH9" i="4"/>
  <c r="AJ9" i="4" s="1"/>
  <c r="AJ14" i="3"/>
  <c r="AH14" i="4"/>
  <c r="AJ14" i="4" s="1"/>
  <c r="AJ10" i="3"/>
  <c r="AH10" i="4"/>
  <c r="AJ10" i="4" s="1"/>
  <c r="AJ16" i="3"/>
  <c r="AH16" i="4"/>
  <c r="AJ16" i="4" s="1"/>
  <c r="A13" i="18"/>
  <c r="AK13" i="7"/>
  <c r="A13" i="7" s="1"/>
  <c r="A9" i="18"/>
  <c r="AH15" i="27"/>
  <c r="AJ15" i="27" s="1"/>
  <c r="AK11" i="7"/>
  <c r="AK16" i="7"/>
  <c r="AH11" i="5"/>
  <c r="AJ11" i="5" s="1"/>
  <c r="A16" i="18"/>
  <c r="AI16" i="7"/>
  <c r="AK17" i="7"/>
  <c r="AH13" i="14"/>
  <c r="AJ13" i="14" s="1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8" i="5"/>
  <c r="AJ8" i="5" s="1"/>
  <c r="AK19" i="7"/>
  <c r="AI24" i="14" l="1"/>
  <c r="AI20" i="14"/>
  <c r="AH12" i="13"/>
  <c r="AJ12" i="13" s="1"/>
  <c r="A23" i="7"/>
  <c r="A21" i="7"/>
  <c r="A24" i="7"/>
  <c r="A20" i="7"/>
  <c r="A10" i="7"/>
  <c r="A12" i="7"/>
  <c r="A16" i="7"/>
  <c r="AH8" i="27"/>
  <c r="AJ8" i="27" s="1"/>
  <c r="A18" i="7"/>
  <c r="AH13" i="13"/>
  <c r="AJ13" i="13" s="1"/>
  <c r="AH11" i="27"/>
  <c r="AJ11" i="27" s="1"/>
  <c r="A11" i="7"/>
  <c r="A15" i="7"/>
  <c r="A17" i="7"/>
  <c r="AH9" i="5"/>
  <c r="AJ9" i="5" s="1"/>
  <c r="AH10" i="5"/>
  <c r="AJ10" i="5" s="1"/>
  <c r="A8" i="7"/>
  <c r="AH17" i="14"/>
  <c r="AJ17" i="14" s="1"/>
  <c r="A19" i="7"/>
  <c r="A9" i="7"/>
  <c r="AH15" i="16"/>
  <c r="AJ15" i="16" s="1"/>
  <c r="AH18" i="27"/>
  <c r="AJ18" i="27" s="1"/>
  <c r="AH16" i="5"/>
  <c r="AJ16" i="5" s="1"/>
  <c r="AH14" i="5"/>
  <c r="AJ14" i="5" s="1"/>
  <c r="A14" i="7"/>
  <c r="AH19" i="14"/>
  <c r="AJ19" i="14" s="1"/>
  <c r="AI25" i="14" l="1"/>
  <c r="AI23" i="14"/>
  <c r="AK25" i="14"/>
  <c r="A25" i="14" s="1"/>
  <c r="AK23" i="14"/>
  <c r="AK24" i="14"/>
  <c r="AK21" i="14"/>
  <c r="AH12" i="12"/>
  <c r="AJ12" i="12" s="1"/>
  <c r="AI26" i="14"/>
  <c r="AI22" i="14"/>
  <c r="AK26" i="14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K16" i="14"/>
  <c r="AI15" i="14"/>
  <c r="AK13" i="14"/>
  <c r="AK9" i="14"/>
  <c r="AH14" i="27"/>
  <c r="AJ14" i="27" s="1"/>
  <c r="AH13" i="12"/>
  <c r="AJ13" i="12" s="1"/>
  <c r="AI14" i="14"/>
  <c r="AI10" i="14"/>
  <c r="AH9" i="27"/>
  <c r="AJ9" i="27" s="1"/>
  <c r="AI13" i="14"/>
  <c r="AI12" i="14"/>
  <c r="AI9" i="14"/>
  <c r="AH8" i="16"/>
  <c r="AJ8" i="16" s="1"/>
  <c r="AI19" i="14"/>
  <c r="AK12" i="14"/>
  <c r="AI18" i="14"/>
  <c r="AH11" i="16"/>
  <c r="AJ11" i="16" s="1"/>
  <c r="AH16" i="27"/>
  <c r="AJ16" i="27" s="1"/>
  <c r="AH15" i="34"/>
  <c r="AJ15" i="34" s="1"/>
  <c r="AI17" i="14"/>
  <c r="AI8" i="14"/>
  <c r="AH19" i="13"/>
  <c r="AJ19" i="13" s="1"/>
  <c r="AK19" i="14"/>
  <c r="AK8" i="14"/>
  <c r="AK10" i="14"/>
  <c r="AH17" i="13"/>
  <c r="AJ17" i="13" s="1"/>
  <c r="AK17" i="14"/>
  <c r="AH10" i="27"/>
  <c r="AJ10" i="27" s="1"/>
  <c r="AK22" i="13" l="1"/>
  <c r="AI22" i="12" s="1"/>
  <c r="AI25" i="13"/>
  <c r="AK26" i="13"/>
  <c r="AI26" i="12" s="1"/>
  <c r="AK23" i="13"/>
  <c r="A23" i="13" s="1"/>
  <c r="A22" i="14"/>
  <c r="AI22" i="13"/>
  <c r="AK21" i="13"/>
  <c r="AI20" i="13"/>
  <c r="A20" i="14"/>
  <c r="AK25" i="13"/>
  <c r="AK24" i="13"/>
  <c r="AK20" i="13"/>
  <c r="A26" i="14"/>
  <c r="AI26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10" i="14"/>
  <c r="AI10" i="13"/>
  <c r="A12" i="14"/>
  <c r="AI12" i="13"/>
  <c r="AK10" i="13"/>
  <c r="A16" i="14"/>
  <c r="AI16" i="13"/>
  <c r="A8" i="14"/>
  <c r="AI8" i="13"/>
  <c r="AH16" i="16"/>
  <c r="AJ16" i="16" s="1"/>
  <c r="AK13" i="13"/>
  <c r="AI9" i="13"/>
  <c r="A9" i="14"/>
  <c r="AI13" i="13"/>
  <c r="A13" i="14"/>
  <c r="AH9" i="16"/>
  <c r="AJ9" i="16" s="1"/>
  <c r="AH13" i="11"/>
  <c r="AJ13" i="11" s="1"/>
  <c r="AH10" i="16"/>
  <c r="AJ10" i="16" s="1"/>
  <c r="AH19" i="12"/>
  <c r="AJ19" i="12" s="1"/>
  <c r="AK19" i="13"/>
  <c r="AK11" i="13"/>
  <c r="A17" i="14"/>
  <c r="AI17" i="13"/>
  <c r="AH8" i="34"/>
  <c r="AJ8" i="34" s="1"/>
  <c r="AH18" i="34"/>
  <c r="AJ18" i="34" s="1"/>
  <c r="A19" i="14"/>
  <c r="AI19" i="13"/>
  <c r="AH17" i="12"/>
  <c r="AJ17" i="12" s="1"/>
  <c r="AK17" i="13"/>
  <c r="AK16" i="13"/>
  <c r="AK12" i="13"/>
  <c r="AH11" i="34"/>
  <c r="AJ11" i="34" s="1"/>
  <c r="AH14" i="16"/>
  <c r="AJ14" i="16" s="1"/>
  <c r="AK8" i="13"/>
  <c r="AK15" i="13"/>
  <c r="A15" i="13" s="1"/>
  <c r="A26" i="13" l="1"/>
  <c r="A22" i="13"/>
  <c r="AI23" i="12"/>
  <c r="AK22" i="12"/>
  <c r="AI22" i="11" s="1"/>
  <c r="AK26" i="12"/>
  <c r="AI25" i="12"/>
  <c r="A25" i="13"/>
  <c r="AK23" i="12"/>
  <c r="AK20" i="12"/>
  <c r="AK25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H14" i="34"/>
  <c r="AJ14" i="34" s="1"/>
  <c r="AH10" i="34"/>
  <c r="AJ10" i="34" s="1"/>
  <c r="AH9" i="34"/>
  <c r="AJ9" i="34" s="1"/>
  <c r="A11" i="13"/>
  <c r="AI11" i="12"/>
  <c r="AK13" i="12"/>
  <c r="AK9" i="12"/>
  <c r="AK8" i="12"/>
  <c r="AH13" i="6"/>
  <c r="AJ13" i="6" s="1"/>
  <c r="AH13" i="2" s="1"/>
  <c r="AK12" i="12"/>
  <c r="AI12" i="12"/>
  <c r="A12" i="13"/>
  <c r="AK11" i="12"/>
  <c r="AI10" i="12"/>
  <c r="A10" i="13"/>
  <c r="A13" i="13"/>
  <c r="AI13" i="12"/>
  <c r="A16" i="13"/>
  <c r="AI16" i="12"/>
  <c r="AH16" i="34"/>
  <c r="AJ16" i="34" s="1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25" i="11" s="1"/>
  <c r="AK19" i="12"/>
  <c r="AK10" i="12"/>
  <c r="AK15" i="12"/>
  <c r="A22" i="12" l="1"/>
  <c r="AK26" i="11"/>
  <c r="AI26" i="6" s="1"/>
  <c r="AK21" i="11"/>
  <c r="A21" i="11" s="1"/>
  <c r="A25" i="11"/>
  <c r="AI25" i="6"/>
  <c r="AI21" i="11"/>
  <c r="A21" i="12"/>
  <c r="AI25" i="11"/>
  <c r="A25" i="12"/>
  <c r="A20" i="12"/>
  <c r="AI20" i="11"/>
  <c r="AK20" i="11"/>
  <c r="AI23" i="11"/>
  <c r="A23" i="12"/>
  <c r="AK22" i="11"/>
  <c r="AK24" i="11"/>
  <c r="A24" i="12"/>
  <c r="AI24" i="11"/>
  <c r="AK23" i="11"/>
  <c r="AI26" i="11"/>
  <c r="A26" i="12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I21" i="6" l="1"/>
  <c r="A26" i="11"/>
  <c r="AK25" i="6"/>
  <c r="AI25" i="2" s="1"/>
  <c r="A23" i="11"/>
  <c r="AI23" i="6"/>
  <c r="AK20" i="6"/>
  <c r="AK21" i="6"/>
  <c r="A24" i="11"/>
  <c r="AI24" i="6"/>
  <c r="AH12" i="3"/>
  <c r="AK22" i="6"/>
  <c r="A22" i="11"/>
  <c r="AI22" i="6"/>
  <c r="AK26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22" i="2" s="1"/>
  <c r="AK17" i="6"/>
  <c r="AK13" i="6"/>
  <c r="A25" i="6" l="1"/>
  <c r="A22" i="2"/>
  <c r="AI22" i="3"/>
  <c r="AK21" i="2"/>
  <c r="AK20" i="2"/>
  <c r="AK23" i="2"/>
  <c r="AI23" i="2"/>
  <c r="A23" i="6"/>
  <c r="AJ12" i="3"/>
  <c r="AH12" i="4"/>
  <c r="AJ12" i="4" s="1"/>
  <c r="AI24" i="2"/>
  <c r="A24" i="6"/>
  <c r="AI26" i="2"/>
  <c r="A26" i="6"/>
  <c r="A21" i="6"/>
  <c r="AI21" i="2"/>
  <c r="AI22" i="2"/>
  <c r="A22" i="6"/>
  <c r="AI20" i="2"/>
  <c r="A20" i="6"/>
  <c r="AK25" i="2"/>
  <c r="AK26" i="2"/>
  <c r="AK24" i="2"/>
  <c r="AJ13" i="3"/>
  <c r="AH13" i="4"/>
  <c r="AJ13" i="4" s="1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24" i="2" l="1"/>
  <c r="AI24" i="3"/>
  <c r="AH12" i="5"/>
  <c r="AJ12" i="5" s="1"/>
  <c r="AI25" i="3"/>
  <c r="A25" i="2"/>
  <c r="A23" i="2"/>
  <c r="AI23" i="3"/>
  <c r="AI20" i="3"/>
  <c r="A20" i="2"/>
  <c r="A21" i="2"/>
  <c r="AI21" i="3"/>
  <c r="AI26" i="3"/>
  <c r="A26" i="2"/>
  <c r="AJ19" i="3"/>
  <c r="AH19" i="4"/>
  <c r="AJ19" i="4" s="1"/>
  <c r="AJ17" i="3"/>
  <c r="AH17" i="4"/>
  <c r="AJ17" i="4" s="1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2" i="3" l="1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6" i="3"/>
  <c r="AI26" i="4" s="1"/>
  <c r="AK24" i="4"/>
  <c r="AI24" i="5" s="1"/>
  <c r="AK25" i="3"/>
  <c r="A25" i="3" s="1"/>
  <c r="AK25" i="4"/>
  <c r="AK26" i="4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22" i="3" l="1"/>
  <c r="AI21" i="5"/>
  <c r="AI20" i="4"/>
  <c r="A23" i="3"/>
  <c r="A24" i="4"/>
  <c r="AK23" i="5"/>
  <c r="AI23" i="27" s="1"/>
  <c r="AI20" i="5"/>
  <c r="A22" i="4"/>
  <c r="AI25" i="4"/>
  <c r="A26" i="3"/>
  <c r="AI23" i="5"/>
  <c r="AI26" i="5"/>
  <c r="A26" i="4"/>
  <c r="AK26" i="5"/>
  <c r="AI21" i="4"/>
  <c r="A21" i="3"/>
  <c r="A25" i="4"/>
  <c r="AI25" i="5"/>
  <c r="AK21" i="5"/>
  <c r="AH12" i="16"/>
  <c r="AJ12" i="16" s="1"/>
  <c r="AK25" i="5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23" i="5" l="1"/>
  <c r="AK20" i="27"/>
  <c r="A20" i="27" s="1"/>
  <c r="AK23" i="27"/>
  <c r="A23" i="27" s="1"/>
  <c r="AK24" i="27"/>
  <c r="AI24" i="16" s="1"/>
  <c r="AK21" i="27"/>
  <c r="AI21" i="16" s="1"/>
  <c r="AH12" i="34"/>
  <c r="AJ12" i="34" s="1"/>
  <c r="A20" i="5"/>
  <c r="AI20" i="27"/>
  <c r="A21" i="5"/>
  <c r="AI21" i="27"/>
  <c r="A25" i="5"/>
  <c r="AI25" i="27"/>
  <c r="A24" i="5"/>
  <c r="AI24" i="27"/>
  <c r="A26" i="5"/>
  <c r="AI26" i="27"/>
  <c r="AK22" i="27"/>
  <c r="AI22" i="27"/>
  <c r="A22" i="5"/>
  <c r="AK25" i="27"/>
  <c r="AK26" i="27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I14" i="27"/>
  <c r="A14" i="5"/>
  <c r="AI15" i="27"/>
  <c r="A15" i="5"/>
  <c r="AK8" i="27"/>
  <c r="AH17" i="16"/>
  <c r="AJ17" i="16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H13" i="34"/>
  <c r="AJ13" i="34" s="1"/>
  <c r="AI11" i="27"/>
  <c r="A11" i="5"/>
  <c r="AK18" i="27"/>
  <c r="A16" i="5"/>
  <c r="AI16" i="27"/>
  <c r="AK10" i="27"/>
  <c r="AK16" i="27"/>
  <c r="AK14" i="27"/>
  <c r="AK22" i="16" l="1"/>
  <c r="AI22" i="34" s="1"/>
  <c r="AI23" i="16"/>
  <c r="A24" i="27"/>
  <c r="AI20" i="16"/>
  <c r="AK24" i="16"/>
  <c r="AI24" i="34" s="1"/>
  <c r="A21" i="27"/>
  <c r="AK21" i="16"/>
  <c r="AI21" i="34" s="1"/>
  <c r="AK25" i="16"/>
  <c r="A25" i="16" s="1"/>
  <c r="AK26" i="16"/>
  <c r="AK20" i="16"/>
  <c r="AK23" i="16"/>
  <c r="AI26" i="16"/>
  <c r="A26" i="27"/>
  <c r="AI25" i="16"/>
  <c r="A25" i="27"/>
  <c r="AI22" i="16"/>
  <c r="A22" i="27"/>
  <c r="A11" i="27"/>
  <c r="AK10" i="16"/>
  <c r="AI10" i="34" s="1"/>
  <c r="AI9" i="16"/>
  <c r="AK13" i="16"/>
  <c r="AI13" i="34" s="1"/>
  <c r="AK11" i="16"/>
  <c r="A11" i="16" s="1"/>
  <c r="AK18" i="16"/>
  <c r="AI18" i="34" s="1"/>
  <c r="AK15" i="16"/>
  <c r="AI15" i="34" s="1"/>
  <c r="AK14" i="16"/>
  <c r="AI14" i="34" s="1"/>
  <c r="AK9" i="16"/>
  <c r="A9" i="16" s="1"/>
  <c r="AK12" i="16"/>
  <c r="A12" i="16" s="1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H19" i="34"/>
  <c r="AJ19" i="34" s="1"/>
  <c r="AK19" i="16"/>
  <c r="A18" i="27"/>
  <c r="AI18" i="16"/>
  <c r="AH17" i="34"/>
  <c r="AJ17" i="34" s="1"/>
  <c r="AK17" i="16"/>
  <c r="A19" i="27"/>
  <c r="AI19" i="16"/>
  <c r="A14" i="27"/>
  <c r="AI14" i="16"/>
  <c r="A8" i="27"/>
  <c r="AI8" i="16"/>
  <c r="A16" i="27"/>
  <c r="AI16" i="16"/>
  <c r="A13" i="27"/>
  <c r="AI13" i="16"/>
  <c r="A24" i="16" l="1"/>
  <c r="A22" i="16"/>
  <c r="AK26" i="34"/>
  <c r="A26" i="34" s="1"/>
  <c r="A21" i="16"/>
  <c r="AI25" i="34"/>
  <c r="AK20" i="34"/>
  <c r="A20" i="34" s="1"/>
  <c r="AK21" i="34"/>
  <c r="A21" i="34" s="1"/>
  <c r="AK25" i="34"/>
  <c r="A25" i="34" s="1"/>
  <c r="AI23" i="34"/>
  <c r="A23" i="16"/>
  <c r="AI20" i="34"/>
  <c r="A20" i="16"/>
  <c r="A26" i="16"/>
  <c r="AI26" i="34"/>
  <c r="AK24" i="34"/>
  <c r="A24" i="34" s="1"/>
  <c r="AK23" i="34"/>
  <c r="A23" i="34" s="1"/>
  <c r="AK22" i="34"/>
  <c r="A22" i="34" s="1"/>
  <c r="A14" i="16"/>
  <c r="A13" i="16"/>
  <c r="AI11" i="34"/>
  <c r="A15" i="16"/>
  <c r="A10" i="16"/>
  <c r="AI9" i="34"/>
  <c r="A16" i="16"/>
  <c r="A18" i="16"/>
  <c r="A8" i="16"/>
  <c r="AI12" i="34"/>
  <c r="AK12" i="34"/>
  <c r="A12" i="34" s="1"/>
  <c r="AK11" i="34"/>
  <c r="A11" i="34" s="1"/>
  <c r="AK8" i="34"/>
  <c r="A8" i="34" s="1"/>
  <c r="AK15" i="34"/>
  <c r="A15" i="34" s="1"/>
  <c r="AK14" i="34"/>
  <c r="A14" i="34" s="1"/>
  <c r="AK13" i="34"/>
  <c r="A13" i="34" s="1"/>
  <c r="AK9" i="34"/>
  <c r="A9" i="34" s="1"/>
  <c r="AI19" i="34"/>
  <c r="A19" i="16"/>
  <c r="A17" i="16"/>
  <c r="AI17" i="34"/>
  <c r="AK10" i="34"/>
  <c r="A10" i="34" s="1"/>
  <c r="AK19" i="34"/>
  <c r="A19" i="34" s="1"/>
  <c r="AK17" i="34"/>
  <c r="A17" i="34" s="1"/>
  <c r="AK18" i="34"/>
  <c r="A18" i="34" s="1"/>
  <c r="AK16" i="34"/>
  <c r="A16" i="34" s="1"/>
</calcChain>
</file>

<file path=xl/sharedStrings.xml><?xml version="1.0" encoding="utf-8"?>
<sst xmlns="http://schemas.openxmlformats.org/spreadsheetml/2006/main" count="8385" uniqueCount="95">
  <si>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</si>
  <si>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</si>
  <si>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</si>
  <si>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</si>
  <si>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</si>
  <si>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</si>
  <si>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</si>
  <si>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</si>
  <si>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</si>
  <si>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</si>
  <si>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</si>
  <si>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</si>
  <si>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</si>
  <si>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</si>
  <si>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</si>
  <si>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</si>
  <si>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</si>
  <si>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</si>
  <si>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</si>
  <si>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</si>
  <si>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</si>
  <si>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</si>
  <si>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</si>
  <si>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</si>
  <si>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</si>
  <si>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</si>
  <si>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</si>
  <si>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</si>
  <si>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</si>
  <si>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</si>
  <si>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</si>
  <si>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</si>
  <si>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</si>
  <si>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</si>
  <si>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</si>
  <si>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</si>
  <si>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</si>
  <si>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</si>
  <si>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</si>
  <si>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</si>
  <si>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</si>
  <si>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</si>
  <si>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</si>
  <si>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</si>
  <si>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</si>
  <si>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</si>
  <si>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</si>
  <si>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</si>
  <si>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</si>
  <si>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</si>
  <si>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</si>
  <si>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</si>
  <si>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</si>
  <si>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</si>
  <si>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</si>
  <si>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</si>
  <si>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</si>
  <si>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</si>
  <si>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</si>
  <si>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</si>
  <si>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</si>
  <si>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</si>
  <si>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</si>
  <si>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Augsburg</t>
  </si>
  <si>
    <t xml:space="preserve">Mainz </t>
  </si>
  <si>
    <t>Wolfsburg</t>
  </si>
  <si>
    <t>Union Berlin</t>
  </si>
  <si>
    <t>Dortmund</t>
  </si>
  <si>
    <t>Leverkusen</t>
  </si>
  <si>
    <t>Leipzig</t>
  </si>
  <si>
    <t>Stuttgart</t>
  </si>
  <si>
    <t>Gladbach</t>
  </si>
  <si>
    <t xml:space="preserve">Freiburg </t>
  </si>
  <si>
    <t>München</t>
  </si>
  <si>
    <t>1.FC Köln</t>
  </si>
  <si>
    <t>Hertha BSC</t>
  </si>
  <si>
    <t>Frankfurt</t>
  </si>
  <si>
    <t>Hoffenheim</t>
  </si>
  <si>
    <t>Bochum</t>
  </si>
  <si>
    <t>1</t>
  </si>
  <si>
    <t>0</t>
  </si>
  <si>
    <t>11</t>
  </si>
  <si>
    <t>4</t>
  </si>
  <si>
    <t>Thomas Bülles</t>
  </si>
  <si>
    <t>MB AC Norbert</t>
  </si>
  <si>
    <t>FlorianS04</t>
  </si>
  <si>
    <t>Schalt04</t>
  </si>
  <si>
    <t>Nico1904</t>
  </si>
  <si>
    <t>Sascha</t>
  </si>
  <si>
    <t>6</t>
  </si>
  <si>
    <t>7</t>
  </si>
  <si>
    <t>17</t>
  </si>
  <si>
    <t>02</t>
  </si>
  <si>
    <t>9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</si>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</sst>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3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14" fillId="7" borderId="12" xfId="0" applyNumberFormat="1" applyFont="1" applyFill="1" applyBorder="1" applyAlignment="1" applyProtection="1">
      <alignment horizontal="center"/>
      <protection locked="0" hidden="1"/>
    </xf>
    <xf numFmtId="1" fontId="14" fillId="8" borderId="12" xfId="0" applyNumberFormat="1" applyFont="1" applyFill="1" applyBorder="1" applyAlignment="1" applyProtection="1">
      <alignment horizontal="center"/>
      <protection locked="0" hidden="1"/>
    </xf>
    <xf numFmtId="1" fontId="14" fillId="0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4"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7" activePane="bottomLeft" state="frozen"/>
      <selection activeCell="AP28" sqref="AP28"/>
      <selection pane="bottomLeft"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C1" s="60"/>
      <c r="AD1" s="16"/>
      <c r="AE1" s="65"/>
      <c r="AF1" s="65"/>
      <c r="AK1" s="31"/>
    </row>
    <row r="2" spans="1:41" ht="12" x14ac:dyDescent="0.2">
      <c r="B2" s="16"/>
      <c r="AC2" s="60"/>
      <c r="AD2" s="16"/>
      <c r="AE2" s="66"/>
      <c r="AF2" s="66"/>
    </row>
    <row r="3" spans="1:41" ht="12" x14ac:dyDescent="0.2">
      <c r="B3" s="16"/>
      <c r="AC3" s="60"/>
      <c r="AD3" s="16"/>
      <c r="AE3" s="65"/>
      <c r="AF3" s="65"/>
    </row>
    <row r="4" spans="1:41" ht="16.5" thickBot="1" x14ac:dyDescent="0.3">
      <c r="A4" s="2" t="s">
        <v>10</v>
      </c>
      <c r="B4" s="16"/>
      <c r="C4" s="16" t="s">
        <v>76</v>
      </c>
      <c r="F4" s="16" t="s">
        <v>66</v>
      </c>
      <c r="I4" s="16" t="s">
        <v>71</v>
      </c>
      <c r="L4" s="16" t="s">
        <v>65</v>
      </c>
      <c r="O4" s="16" t="s">
        <v>78</v>
      </c>
      <c r="R4" s="16" t="s">
        <v>63</v>
      </c>
      <c r="U4" s="16" t="s">
        <v>67</v>
      </c>
      <c r="X4" s="16" t="s">
        <v>70</v>
      </c>
      <c r="AA4" s="16" t="s">
        <v>74</v>
      </c>
      <c r="AE4" s="67"/>
      <c r="AF4" s="67"/>
      <c r="AK4" s="44"/>
    </row>
    <row r="5" spans="1:41" ht="13.9" customHeight="1" thickBot="1" x14ac:dyDescent="0.25">
      <c r="B5" s="16"/>
      <c r="F5" s="13"/>
      <c r="I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73</v>
      </c>
      <c r="F6" s="16" t="s">
        <v>75</v>
      </c>
      <c r="I6" s="16" t="s">
        <v>77</v>
      </c>
      <c r="L6" s="16" t="s">
        <v>12</v>
      </c>
      <c r="O6" s="16" t="s">
        <v>64</v>
      </c>
      <c r="R6" s="16" t="s">
        <v>72</v>
      </c>
      <c r="U6" s="16" t="s">
        <v>68</v>
      </c>
      <c r="X6" s="16" t="s">
        <v>69</v>
      </c>
      <c r="AA6" s="16" t="s">
        <v>11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89</v>
      </c>
      <c r="E7" s="69" t="s">
        <v>1</v>
      </c>
      <c r="F7" s="68" t="s">
        <v>2</v>
      </c>
      <c r="G7" s="68" t="s">
        <v>79</v>
      </c>
      <c r="H7" s="69" t="s">
        <v>1</v>
      </c>
      <c r="I7" s="68" t="s">
        <v>2</v>
      </c>
      <c r="J7" s="68" t="s">
        <v>79</v>
      </c>
      <c r="K7" s="69" t="s">
        <v>1</v>
      </c>
      <c r="L7" s="68" t="s">
        <v>13</v>
      </c>
      <c r="M7" s="68" t="s">
        <v>13</v>
      </c>
      <c r="N7" s="69" t="s">
        <v>1</v>
      </c>
      <c r="O7" s="68" t="s">
        <v>79</v>
      </c>
      <c r="P7" s="68" t="s">
        <v>13</v>
      </c>
      <c r="Q7" s="69" t="s">
        <v>1</v>
      </c>
      <c r="R7" s="68" t="s">
        <v>80</v>
      </c>
      <c r="S7" s="68" t="s">
        <v>82</v>
      </c>
      <c r="T7" s="69" t="s">
        <v>1</v>
      </c>
      <c r="U7" s="68" t="s">
        <v>79</v>
      </c>
      <c r="V7" s="68" t="s">
        <v>80</v>
      </c>
      <c r="W7" s="69" t="s">
        <v>1</v>
      </c>
      <c r="X7" s="68" t="s">
        <v>79</v>
      </c>
      <c r="Y7" s="68" t="s">
        <v>79</v>
      </c>
      <c r="Z7" s="69" t="s">
        <v>1</v>
      </c>
      <c r="AA7" s="68" t="s">
        <v>2</v>
      </c>
      <c r="AB7" s="68" t="s">
        <v>79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11</v>
      </c>
      <c r="B8" s="20" t="s">
        <v>85</v>
      </c>
      <c r="C8" s="17" t="s">
        <v>79</v>
      </c>
      <c r="D8" s="18" t="s">
        <v>13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79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79</v>
      </c>
      <c r="J8" s="18" t="s">
        <v>79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79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80</v>
      </c>
      <c r="P8" s="18" t="s">
        <v>80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79</v>
      </c>
      <c r="S8" s="18" t="s">
        <v>13</v>
      </c>
      <c r="T8" s="19" t="str">
        <f t="shared" ref="T8:T24" si="6"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79</v>
      </c>
      <c r="W8" s="19" t="str">
        <f t="shared" ref="W8:W24" si="7">IF(OR(EXACT($U$7,U8)*(EXACT($V$7,V8)))=TRUE,$AO$9,IF(($V$7-$U$7=V8-U8),$AO$8,IF(OR(EXACT($U$7&gt;$V$7,U8&gt;V8)*EXACT($U$7=$V$7,U8=V8)*EXACT($U$7&lt;$V$7,U8&lt;V8)),$AO$7,0)))</f>
        <v>3</v>
      </c>
      <c r="X8" s="17" t="s">
        <v>79</v>
      </c>
      <c r="Y8" s="18" t="s">
        <v>2</v>
      </c>
      <c r="Z8" s="19">
        <f t="shared" ref="Z8:Z14" si="8">IF(OR(EXACT($X$7,X8)*(EXACT($Y$7,Y8)))=TRUE,$AO$9,IF(($Y$7-$X$7=Y8-X8),$AO$8,IF(OR(EXACT($X$7&gt;$Y$7,X8&gt;Y8)*EXACT($X$7=$Y$7,X8=Y8)*EXACT($X$7&lt;$Y$7,X8&lt;Y8)),$AO$7,0)))</f>
        <v>0</v>
      </c>
      <c r="AA8" s="17" t="s">
        <v>80</v>
      </c>
      <c r="AB8" s="18" t="s">
        <v>79</v>
      </c>
      <c r="AC8" s="77">
        <f>IF(OR(EXACT($AA$7,AA8)*(EXACT($AB$7,AB8)))=TRUE,$AO$9,IF(($AB$7-$AA$7=AB8-AA8),$AO$8,IF(OR(EXACT($AA$7&gt;$AB$7,AA8&gt;AB8)*EXACT($AA$7=$AB$7,AA8=AB8)*EXACT($AA$7&lt;$AB$7,AA8&lt;AB8)),$AO$7,0)))*4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6" si="11">RANK(AJ8,$AJ$8:$AJ$26)</f>
        <v>11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7</v>
      </c>
      <c r="B9" s="20" t="s">
        <v>60</v>
      </c>
      <c r="C9" s="17" t="s">
        <v>79</v>
      </c>
      <c r="D9" s="18" t="s">
        <v>2</v>
      </c>
      <c r="E9" s="19" t="str">
        <f t="shared" si="1"/>
        <v>2</v>
      </c>
      <c r="F9" s="17" t="s">
        <v>13</v>
      </c>
      <c r="G9" s="18" t="s">
        <v>79</v>
      </c>
      <c r="H9" s="19" t="str">
        <f t="shared" si="2"/>
        <v>2</v>
      </c>
      <c r="I9" s="17" t="s">
        <v>13</v>
      </c>
      <c r="J9" s="18" t="s">
        <v>79</v>
      </c>
      <c r="K9" s="19" t="str">
        <f t="shared" si="3"/>
        <v>2</v>
      </c>
      <c r="L9" s="17" t="s">
        <v>13</v>
      </c>
      <c r="M9" s="18" t="s">
        <v>80</v>
      </c>
      <c r="N9" s="19">
        <f t="shared" si="4"/>
        <v>0</v>
      </c>
      <c r="O9" s="17" t="s">
        <v>13</v>
      </c>
      <c r="P9" s="18" t="s">
        <v>13</v>
      </c>
      <c r="Q9" s="19">
        <f t="shared" si="5"/>
        <v>0</v>
      </c>
      <c r="R9" s="17" t="s">
        <v>79</v>
      </c>
      <c r="S9" s="18" t="s">
        <v>13</v>
      </c>
      <c r="T9" s="19" t="str">
        <f t="shared" si="6"/>
        <v>2</v>
      </c>
      <c r="U9" s="17" t="s">
        <v>13</v>
      </c>
      <c r="V9" s="18" t="s">
        <v>79</v>
      </c>
      <c r="W9" s="19" t="str">
        <f t="shared" si="7"/>
        <v>3</v>
      </c>
      <c r="X9" s="17" t="s">
        <v>80</v>
      </c>
      <c r="Y9" s="18" t="s">
        <v>2</v>
      </c>
      <c r="Z9" s="19">
        <f t="shared" si="8"/>
        <v>0</v>
      </c>
      <c r="AA9" s="17" t="s">
        <v>79</v>
      </c>
      <c r="AB9" s="18" t="s">
        <v>13</v>
      </c>
      <c r="AC9" s="77">
        <f>IF(OR(EXACT($AA$7,AA9)*(EXACT($AB$7,AB9)))=TRUE,$AO$9,IF(($AB$7-$AA$7=AB9-AA9),$AO$8,IF(OR(EXACT($AA$7&gt;$AB$7,AA9&gt;AB9)*EXACT($AA$7=$AB$7,AA9=AB9)*EXACT($AA$7&lt;$AB$7,AA9&lt;AB9)),$AO$7,0)))*4</f>
        <v>0</v>
      </c>
      <c r="AD9" s="27"/>
      <c r="AE9" s="25"/>
      <c r="AF9" s="19"/>
      <c r="AG9" s="20">
        <f t="shared" si="9"/>
        <v>11</v>
      </c>
      <c r="AH9" s="21"/>
      <c r="AI9" s="22"/>
      <c r="AJ9" s="23">
        <f t="shared" si="10"/>
        <v>11</v>
      </c>
      <c r="AK9" s="24">
        <f t="shared" si="11"/>
        <v>7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</v>
      </c>
      <c r="B10" s="20" t="s">
        <v>58</v>
      </c>
      <c r="C10" s="17" t="s">
        <v>79</v>
      </c>
      <c r="D10" s="18" t="s">
        <v>2</v>
      </c>
      <c r="E10" s="19" t="str">
        <f t="shared" si="1"/>
        <v>2</v>
      </c>
      <c r="F10" s="17" t="s">
        <v>13</v>
      </c>
      <c r="G10" s="18" t="s">
        <v>79</v>
      </c>
      <c r="H10" s="19" t="str">
        <f t="shared" si="2"/>
        <v>2</v>
      </c>
      <c r="I10" s="17" t="s">
        <v>79</v>
      </c>
      <c r="J10" s="18" t="s">
        <v>13</v>
      </c>
      <c r="K10" s="19">
        <f t="shared" si="3"/>
        <v>0</v>
      </c>
      <c r="L10" s="17" t="s">
        <v>13</v>
      </c>
      <c r="M10" s="18" t="s">
        <v>13</v>
      </c>
      <c r="N10" s="19" t="str">
        <f t="shared" si="4"/>
        <v>5</v>
      </c>
      <c r="O10" s="17" t="s">
        <v>79</v>
      </c>
      <c r="P10" s="18" t="s">
        <v>13</v>
      </c>
      <c r="Q10" s="19" t="str">
        <f t="shared" si="5"/>
        <v>5</v>
      </c>
      <c r="R10" s="17" t="s">
        <v>79</v>
      </c>
      <c r="S10" s="18" t="s">
        <v>13</v>
      </c>
      <c r="T10" s="19" t="str">
        <f t="shared" si="6"/>
        <v>2</v>
      </c>
      <c r="U10" s="17" t="s">
        <v>2</v>
      </c>
      <c r="V10" s="18" t="s">
        <v>13</v>
      </c>
      <c r="W10" s="19" t="str">
        <f t="shared" si="7"/>
        <v>3</v>
      </c>
      <c r="X10" s="17" t="s">
        <v>80</v>
      </c>
      <c r="Y10" s="18" t="s">
        <v>13</v>
      </c>
      <c r="Z10" s="19">
        <f t="shared" si="8"/>
        <v>0</v>
      </c>
      <c r="AA10" s="17" t="s">
        <v>79</v>
      </c>
      <c r="AB10" s="18" t="s">
        <v>13</v>
      </c>
      <c r="AC10" s="77">
        <f>IF(OR(EXACT($AA$7,AA10)*(EXACT($AB$7,AB10)))=TRUE,$AO$9,IF(($AB$7-$AA$7=AB10-AA10),$AO$8,IF(OR(EXACT($AA$7&gt;$AB$7,AA10&gt;AB10)*EXACT($AA$7=$AB$7,AA10=AB10)*EXACT($AA$7&lt;$AB$7,AA10&lt;AB10)),$AO$7,0)))*4</f>
        <v>0</v>
      </c>
      <c r="AD10" s="27"/>
      <c r="AE10" s="25"/>
      <c r="AF10" s="19"/>
      <c r="AG10" s="20">
        <f t="shared" si="9"/>
        <v>19</v>
      </c>
      <c r="AH10" s="21"/>
      <c r="AI10" s="22"/>
      <c r="AJ10" s="23">
        <f t="shared" si="10"/>
        <v>19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10</v>
      </c>
      <c r="B11" s="20" t="s">
        <v>62</v>
      </c>
      <c r="C11" s="17" t="s">
        <v>79</v>
      </c>
      <c r="D11" s="18" t="s">
        <v>13</v>
      </c>
      <c r="E11" s="19" t="str">
        <f t="shared" si="1"/>
        <v>2</v>
      </c>
      <c r="F11" s="17" t="s">
        <v>13</v>
      </c>
      <c r="G11" s="18" t="s">
        <v>80</v>
      </c>
      <c r="H11" s="19" t="str">
        <f t="shared" si="2"/>
        <v>3</v>
      </c>
      <c r="I11" s="17" t="s">
        <v>79</v>
      </c>
      <c r="J11" s="18" t="s">
        <v>79</v>
      </c>
      <c r="K11" s="19">
        <f t="shared" si="3"/>
        <v>0</v>
      </c>
      <c r="L11" s="17" t="s">
        <v>13</v>
      </c>
      <c r="M11" s="18" t="s">
        <v>79</v>
      </c>
      <c r="N11" s="19">
        <f t="shared" si="4"/>
        <v>0</v>
      </c>
      <c r="O11" s="17" t="s">
        <v>79</v>
      </c>
      <c r="P11" s="18" t="s">
        <v>79</v>
      </c>
      <c r="Q11" s="19">
        <f t="shared" si="5"/>
        <v>0</v>
      </c>
      <c r="R11" s="17" t="s">
        <v>79</v>
      </c>
      <c r="S11" s="18" t="s">
        <v>13</v>
      </c>
      <c r="T11" s="19" t="str">
        <f t="shared" si="6"/>
        <v>2</v>
      </c>
      <c r="U11" s="17" t="s">
        <v>13</v>
      </c>
      <c r="V11" s="18" t="s">
        <v>79</v>
      </c>
      <c r="W11" s="19" t="str">
        <f t="shared" si="7"/>
        <v>3</v>
      </c>
      <c r="X11" s="17" t="s">
        <v>79</v>
      </c>
      <c r="Y11" s="18" t="s">
        <v>2</v>
      </c>
      <c r="Z11" s="19">
        <f t="shared" si="8"/>
        <v>0</v>
      </c>
      <c r="AA11" s="17" t="s">
        <v>80</v>
      </c>
      <c r="AB11" s="18" t="s">
        <v>80</v>
      </c>
      <c r="AC11" s="79">
        <f>IF(OR(EXACT($AA$7,AA11)*(EXACT($AB$7,AB11)))=TRUE,$AO$9,IF(($AB$7-$AA$7=AB11-AA11),$AO$8,IF(OR(EXACT($AA$7&gt;$AB$7,AA11&gt;AB11)*EXACT($AA$7=$AB$7,AA11=AB11)*EXACT($AA$7&lt;$AB$7,AA11&lt;AB11)),$AO$7,0)))*2</f>
        <v>0</v>
      </c>
      <c r="AD11" s="27"/>
      <c r="AE11" s="25"/>
      <c r="AF11" s="19"/>
      <c r="AG11" s="20">
        <f t="shared" si="9"/>
        <v>10</v>
      </c>
      <c r="AH11" s="21"/>
      <c r="AI11" s="22"/>
      <c r="AJ11" s="23">
        <f t="shared" si="10"/>
        <v>10</v>
      </c>
      <c r="AK11" s="24">
        <f t="shared" si="11"/>
        <v>10</v>
      </c>
      <c r="AL11" s="1"/>
    </row>
    <row r="12" spans="1:41" ht="24.95" customHeight="1" thickBot="1" x14ac:dyDescent="0.25">
      <c r="A12" s="28">
        <f t="shared" si="0"/>
        <v>17</v>
      </c>
      <c r="B12" s="20" t="s">
        <v>59</v>
      </c>
      <c r="C12" s="17" t="s">
        <v>13</v>
      </c>
      <c r="D12" s="18" t="s">
        <v>2</v>
      </c>
      <c r="E12" s="19" t="str">
        <f t="shared" si="1"/>
        <v>2</v>
      </c>
      <c r="F12" s="17" t="s">
        <v>79</v>
      </c>
      <c r="G12" s="18" t="s">
        <v>79</v>
      </c>
      <c r="H12" s="19">
        <f t="shared" si="2"/>
        <v>0</v>
      </c>
      <c r="I12" s="17" t="s">
        <v>2</v>
      </c>
      <c r="J12" s="18" t="s">
        <v>13</v>
      </c>
      <c r="K12" s="19" t="str">
        <f t="shared" si="3"/>
        <v>2</v>
      </c>
      <c r="L12" s="17" t="s">
        <v>2</v>
      </c>
      <c r="M12" s="18" t="s">
        <v>79</v>
      </c>
      <c r="N12" s="19">
        <f t="shared" si="4"/>
        <v>0</v>
      </c>
      <c r="O12" s="17" t="s">
        <v>79</v>
      </c>
      <c r="P12" s="18" t="s">
        <v>79</v>
      </c>
      <c r="Q12" s="19">
        <f t="shared" si="5"/>
        <v>0</v>
      </c>
      <c r="R12" s="17" t="s">
        <v>79</v>
      </c>
      <c r="S12" s="18" t="s">
        <v>13</v>
      </c>
      <c r="T12" s="19" t="str">
        <f t="shared" si="6"/>
        <v>2</v>
      </c>
      <c r="U12" s="17" t="s">
        <v>13</v>
      </c>
      <c r="V12" s="18" t="s">
        <v>13</v>
      </c>
      <c r="W12" s="19">
        <f t="shared" si="7"/>
        <v>0</v>
      </c>
      <c r="X12" s="17" t="s">
        <v>79</v>
      </c>
      <c r="Y12" s="18" t="s">
        <v>2</v>
      </c>
      <c r="Z12" s="19">
        <f t="shared" si="8"/>
        <v>0</v>
      </c>
      <c r="AA12" s="17" t="s">
        <v>79</v>
      </c>
      <c r="AB12" s="18" t="s">
        <v>13</v>
      </c>
      <c r="AC12" s="77">
        <f t="shared" ref="AC12:AC24" si="12">IF(OR(EXACT($AA$7,AA12)*(EXACT($AB$7,AB12)))=TRUE,$AO$9,IF(($AB$7-$AA$7=AB12-AA12),$AO$8,IF(OR(EXACT($AA$7&gt;$AB$7,AA12&gt;AB12)*EXACT($AA$7=$AB$7,AA12=AB12)*EXACT($AA$7&lt;$AB$7,AA12&lt;AB12)),$AO$7,0)))*4</f>
        <v>0</v>
      </c>
      <c r="AD12" s="27"/>
      <c r="AE12" s="25"/>
      <c r="AF12" s="19"/>
      <c r="AG12" s="20">
        <f t="shared" si="9"/>
        <v>6</v>
      </c>
      <c r="AH12" s="21"/>
      <c r="AI12" s="22"/>
      <c r="AJ12" s="23">
        <f t="shared" si="10"/>
        <v>6</v>
      </c>
      <c r="AK12" s="24">
        <f t="shared" si="11"/>
        <v>17</v>
      </c>
      <c r="AL12" s="1"/>
    </row>
    <row r="13" spans="1:41" ht="24.95" customHeight="1" thickBot="1" x14ac:dyDescent="0.25">
      <c r="A13" s="28">
        <f t="shared" si="0"/>
        <v>13</v>
      </c>
      <c r="B13" s="78" t="s">
        <v>84</v>
      </c>
      <c r="C13" s="17" t="s">
        <v>13</v>
      </c>
      <c r="D13" s="18" t="s">
        <v>79</v>
      </c>
      <c r="E13" s="19">
        <f t="shared" si="1"/>
        <v>0</v>
      </c>
      <c r="F13" s="17" t="s">
        <v>13</v>
      </c>
      <c r="G13" s="18" t="s">
        <v>80</v>
      </c>
      <c r="H13" s="19" t="str">
        <f t="shared" si="2"/>
        <v>3</v>
      </c>
      <c r="I13" s="17" t="s">
        <v>80</v>
      </c>
      <c r="J13" s="18" t="s">
        <v>79</v>
      </c>
      <c r="K13" s="19">
        <f t="shared" si="3"/>
        <v>0</v>
      </c>
      <c r="L13" s="17" t="s">
        <v>13</v>
      </c>
      <c r="M13" s="18" t="s">
        <v>79</v>
      </c>
      <c r="N13" s="19">
        <f t="shared" si="4"/>
        <v>0</v>
      </c>
      <c r="O13" s="17" t="s">
        <v>80</v>
      </c>
      <c r="P13" s="18" t="s">
        <v>79</v>
      </c>
      <c r="Q13" s="19" t="str">
        <f t="shared" si="5"/>
        <v>3</v>
      </c>
      <c r="R13" s="17" t="s">
        <v>79</v>
      </c>
      <c r="S13" s="18" t="s">
        <v>13</v>
      </c>
      <c r="T13" s="19" t="str">
        <f t="shared" si="6"/>
        <v>2</v>
      </c>
      <c r="U13" s="17" t="s">
        <v>80</v>
      </c>
      <c r="V13" s="18" t="s">
        <v>13</v>
      </c>
      <c r="W13" s="19">
        <f t="shared" si="7"/>
        <v>0</v>
      </c>
      <c r="X13" s="17" t="s">
        <v>79</v>
      </c>
      <c r="Y13" s="18" t="s">
        <v>2</v>
      </c>
      <c r="Z13" s="19">
        <f t="shared" si="8"/>
        <v>0</v>
      </c>
      <c r="AA13" s="17" t="s">
        <v>79</v>
      </c>
      <c r="AB13" s="18" t="s">
        <v>2</v>
      </c>
      <c r="AC13" s="77">
        <f t="shared" si="12"/>
        <v>0</v>
      </c>
      <c r="AD13" s="27"/>
      <c r="AE13" s="25"/>
      <c r="AF13" s="19"/>
      <c r="AG13" s="20">
        <f t="shared" si="9"/>
        <v>8</v>
      </c>
      <c r="AH13" s="21"/>
      <c r="AI13" s="22"/>
      <c r="AJ13" s="23">
        <f t="shared" si="10"/>
        <v>8</v>
      </c>
      <c r="AK13" s="24">
        <f t="shared" si="11"/>
        <v>13</v>
      </c>
      <c r="AL13" s="1"/>
    </row>
    <row r="14" spans="1:41" ht="24.95" customHeight="1" thickBot="1" x14ac:dyDescent="0.25">
      <c r="A14" s="28">
        <f t="shared" si="0"/>
        <v>7</v>
      </c>
      <c r="B14" s="20" t="s">
        <v>52</v>
      </c>
      <c r="C14" s="17" t="s">
        <v>80</v>
      </c>
      <c r="D14" s="18" t="s">
        <v>13</v>
      </c>
      <c r="E14" s="19" t="str">
        <f t="shared" si="1"/>
        <v>2</v>
      </c>
      <c r="F14" s="17" t="s">
        <v>13</v>
      </c>
      <c r="G14" s="18" t="s">
        <v>79</v>
      </c>
      <c r="H14" s="19" t="str">
        <f t="shared" si="2"/>
        <v>2</v>
      </c>
      <c r="I14" s="17" t="s">
        <v>13</v>
      </c>
      <c r="J14" s="18" t="s">
        <v>80</v>
      </c>
      <c r="K14" s="19" t="str">
        <f t="shared" si="3"/>
        <v>3</v>
      </c>
      <c r="L14" s="17" t="s">
        <v>13</v>
      </c>
      <c r="M14" s="18" t="s">
        <v>80</v>
      </c>
      <c r="N14" s="19">
        <f t="shared" si="4"/>
        <v>0</v>
      </c>
      <c r="O14" s="17" t="s">
        <v>79</v>
      </c>
      <c r="P14" s="18" t="s">
        <v>80</v>
      </c>
      <c r="Q14" s="19">
        <f t="shared" si="5"/>
        <v>0</v>
      </c>
      <c r="R14" s="17" t="s">
        <v>79</v>
      </c>
      <c r="S14" s="18" t="s">
        <v>81</v>
      </c>
      <c r="T14" s="19" t="str">
        <f t="shared" si="6"/>
        <v>2</v>
      </c>
      <c r="U14" s="17" t="s">
        <v>13</v>
      </c>
      <c r="V14" s="18" t="s">
        <v>80</v>
      </c>
      <c r="W14" s="19" t="str">
        <f t="shared" si="7"/>
        <v>2</v>
      </c>
      <c r="X14" s="17" t="s">
        <v>80</v>
      </c>
      <c r="Y14" s="18" t="s">
        <v>13</v>
      </c>
      <c r="Z14" s="19">
        <f t="shared" si="8"/>
        <v>0</v>
      </c>
      <c r="AA14" s="17" t="s">
        <v>80</v>
      </c>
      <c r="AB14" s="18" t="s">
        <v>13</v>
      </c>
      <c r="AC14" s="77">
        <f t="shared" si="12"/>
        <v>0</v>
      </c>
      <c r="AD14" s="27"/>
      <c r="AE14" s="25"/>
      <c r="AF14" s="19"/>
      <c r="AG14" s="20">
        <f t="shared" si="9"/>
        <v>11</v>
      </c>
      <c r="AH14" s="21"/>
      <c r="AI14" s="22"/>
      <c r="AJ14" s="23">
        <f t="shared" si="10"/>
        <v>11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6</v>
      </c>
      <c r="B15" s="20" t="s">
        <v>87</v>
      </c>
      <c r="C15" s="17" t="s">
        <v>80</v>
      </c>
      <c r="D15" s="18" t="s">
        <v>2</v>
      </c>
      <c r="E15" s="19" t="str">
        <f t="shared" si="1"/>
        <v>2</v>
      </c>
      <c r="F15" s="17" t="s">
        <v>13</v>
      </c>
      <c r="G15" s="18" t="s">
        <v>79</v>
      </c>
      <c r="H15" s="19" t="str">
        <f t="shared" si="2"/>
        <v>2</v>
      </c>
      <c r="I15" s="17" t="s">
        <v>2</v>
      </c>
      <c r="J15" s="18" t="s">
        <v>79</v>
      </c>
      <c r="K15" s="19" t="str">
        <f t="shared" si="3"/>
        <v>5</v>
      </c>
      <c r="L15" s="17" t="s">
        <v>13</v>
      </c>
      <c r="M15" s="18" t="s">
        <v>79</v>
      </c>
      <c r="N15" s="19">
        <f t="shared" si="4"/>
        <v>0</v>
      </c>
      <c r="O15" s="17" t="s">
        <v>79</v>
      </c>
      <c r="P15" s="18" t="s">
        <v>79</v>
      </c>
      <c r="Q15" s="19">
        <f t="shared" si="5"/>
        <v>0</v>
      </c>
      <c r="R15" s="17" t="s">
        <v>79</v>
      </c>
      <c r="S15" s="18" t="s">
        <v>13</v>
      </c>
      <c r="T15" s="19" t="str">
        <f t="shared" si="6"/>
        <v>2</v>
      </c>
      <c r="U15" s="17" t="s">
        <v>13</v>
      </c>
      <c r="V15" s="18" t="s">
        <v>80</v>
      </c>
      <c r="W15" s="19" t="str">
        <f t="shared" si="7"/>
        <v>2</v>
      </c>
      <c r="X15" s="17" t="s">
        <v>79</v>
      </c>
      <c r="Y15" s="18" t="s">
        <v>2</v>
      </c>
      <c r="Z15" s="19">
        <f>IF(OR(EXACT($X$7,X15)*(EXACT($Y$7,Y15)))=TRUE,$AO$9,IF(($Y$7-$X$7=Y15-X15),#REF!,IF(OR(EXACT($X$7&gt;$Y$7,X15&gt;Y15)*EXACT($X$7=$Y$7,X15=Y15)*EXACT($X$7&lt;$Y$7,X15&lt;Y15)),$AO$7,0)))</f>
        <v>0</v>
      </c>
      <c r="AA15" s="17" t="s">
        <v>80</v>
      </c>
      <c r="AB15" s="18" t="s">
        <v>79</v>
      </c>
      <c r="AC15" s="77">
        <f t="shared" si="12"/>
        <v>0</v>
      </c>
      <c r="AD15" s="27"/>
      <c r="AE15" s="25"/>
      <c r="AF15" s="19"/>
      <c r="AG15" s="20">
        <f t="shared" si="9"/>
        <v>13</v>
      </c>
      <c r="AH15" s="21"/>
      <c r="AI15" s="22"/>
      <c r="AJ15" s="23">
        <f t="shared" si="10"/>
        <v>13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4</v>
      </c>
      <c r="B16" s="20" t="s">
        <v>55</v>
      </c>
      <c r="C16" s="17" t="s">
        <v>79</v>
      </c>
      <c r="D16" s="18" t="s">
        <v>13</v>
      </c>
      <c r="E16" s="19" t="str">
        <f t="shared" si="1"/>
        <v>2</v>
      </c>
      <c r="F16" s="17" t="s">
        <v>13</v>
      </c>
      <c r="G16" s="18" t="s">
        <v>80</v>
      </c>
      <c r="H16" s="19" t="str">
        <f t="shared" si="2"/>
        <v>3</v>
      </c>
      <c r="I16" s="17" t="s">
        <v>79</v>
      </c>
      <c r="J16" s="18" t="s">
        <v>80</v>
      </c>
      <c r="K16" s="19" t="str">
        <f t="shared" si="3"/>
        <v>2</v>
      </c>
      <c r="L16" s="17" t="s">
        <v>13</v>
      </c>
      <c r="M16" s="18" t="s">
        <v>13</v>
      </c>
      <c r="N16" s="19" t="str">
        <f t="shared" si="4"/>
        <v>5</v>
      </c>
      <c r="O16" s="17" t="s">
        <v>82</v>
      </c>
      <c r="P16" s="18" t="s">
        <v>79</v>
      </c>
      <c r="Q16" s="19">
        <f t="shared" si="5"/>
        <v>0</v>
      </c>
      <c r="R16" s="17" t="s">
        <v>79</v>
      </c>
      <c r="S16" s="18" t="s">
        <v>13</v>
      </c>
      <c r="T16" s="19" t="str">
        <f t="shared" si="6"/>
        <v>2</v>
      </c>
      <c r="U16" s="17" t="s">
        <v>13</v>
      </c>
      <c r="V16" s="18" t="s">
        <v>13</v>
      </c>
      <c r="W16" s="19">
        <f t="shared" si="7"/>
        <v>0</v>
      </c>
      <c r="X16" s="17" t="s">
        <v>79</v>
      </c>
      <c r="Y16" s="18" t="s">
        <v>2</v>
      </c>
      <c r="Z16" s="19">
        <f>IF(OR(EXACT($X$7,X16)*(EXACT($Y$7,Y16)))=TRUE,$AO$9,IF(($Y$7-$X$7=Y16-X16),#REF!,IF(OR(EXACT($X$7&gt;$Y$7,X16&gt;Y16)*EXACT($X$7=$Y$7,X16=Y16)*EXACT($X$7&lt;$Y$7,X16&lt;Y16)),$AO$7,0)))</f>
        <v>0</v>
      </c>
      <c r="AA16" s="17" t="s">
        <v>79</v>
      </c>
      <c r="AB16" s="18" t="s">
        <v>2</v>
      </c>
      <c r="AC16" s="77">
        <f t="shared" si="12"/>
        <v>0</v>
      </c>
      <c r="AD16" s="27"/>
      <c r="AE16" s="25"/>
      <c r="AF16" s="19"/>
      <c r="AG16" s="20">
        <f t="shared" si="9"/>
        <v>14</v>
      </c>
      <c r="AH16" s="21"/>
      <c r="AI16" s="22"/>
      <c r="AJ16" s="23">
        <f t="shared" si="10"/>
        <v>14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4</v>
      </c>
      <c r="B17" s="20" t="s">
        <v>61</v>
      </c>
      <c r="C17" s="17" t="s">
        <v>79</v>
      </c>
      <c r="D17" s="18" t="s">
        <v>2</v>
      </c>
      <c r="E17" s="19" t="str">
        <f t="shared" si="1"/>
        <v>2</v>
      </c>
      <c r="F17" s="17" t="s">
        <v>13</v>
      </c>
      <c r="G17" s="18" t="s">
        <v>80</v>
      </c>
      <c r="H17" s="19" t="str">
        <f t="shared" si="2"/>
        <v>3</v>
      </c>
      <c r="I17" s="17" t="s">
        <v>2</v>
      </c>
      <c r="J17" s="18" t="s">
        <v>79</v>
      </c>
      <c r="K17" s="19" t="str">
        <f t="shared" si="3"/>
        <v>5</v>
      </c>
      <c r="L17" s="17" t="s">
        <v>13</v>
      </c>
      <c r="M17" s="18" t="s">
        <v>79</v>
      </c>
      <c r="N17" s="19">
        <f t="shared" si="4"/>
        <v>0</v>
      </c>
      <c r="O17" s="17" t="s">
        <v>79</v>
      </c>
      <c r="P17" s="18" t="s">
        <v>79</v>
      </c>
      <c r="Q17" s="19">
        <f t="shared" si="5"/>
        <v>0</v>
      </c>
      <c r="R17" s="17" t="s">
        <v>79</v>
      </c>
      <c r="S17" s="18" t="s">
        <v>13</v>
      </c>
      <c r="T17" s="19" t="str">
        <f t="shared" si="6"/>
        <v>2</v>
      </c>
      <c r="U17" s="17" t="s">
        <v>2</v>
      </c>
      <c r="V17" s="18" t="s">
        <v>79</v>
      </c>
      <c r="W17" s="19" t="str">
        <f t="shared" si="7"/>
        <v>2</v>
      </c>
      <c r="X17" s="17" t="s">
        <v>79</v>
      </c>
      <c r="Y17" s="18" t="s">
        <v>2</v>
      </c>
      <c r="Z17" s="19">
        <f>IF(OR(EXACT($X$7,X17)*(EXACT($Y$7,Y17)))=TRUE,$AO$9,IF(($Y$7-$X$7=Y17-X17),$AO$8,IF(OR(EXACT($X$7&gt;$Y$7,X17&gt;Y17)*EXACT($X$7=$Y$7,X17=Y17)*EXACT($X$7&lt;$Y$7,X17&lt;Y17)),$AO$7,0)))</f>
        <v>0</v>
      </c>
      <c r="AA17" s="17" t="s">
        <v>79</v>
      </c>
      <c r="AB17" s="18" t="s">
        <v>13</v>
      </c>
      <c r="AC17" s="77">
        <f t="shared" si="12"/>
        <v>0</v>
      </c>
      <c r="AD17" s="27"/>
      <c r="AE17" s="25"/>
      <c r="AF17" s="19"/>
      <c r="AG17" s="20">
        <f t="shared" si="9"/>
        <v>14</v>
      </c>
      <c r="AH17" s="21"/>
      <c r="AI17" s="22"/>
      <c r="AJ17" s="23">
        <f t="shared" si="10"/>
        <v>14</v>
      </c>
      <c r="AK17" s="24">
        <f t="shared" si="11"/>
        <v>4</v>
      </c>
      <c r="AL17" s="1"/>
    </row>
    <row r="18" spans="1:38" ht="24.95" customHeight="1" thickBot="1" x14ac:dyDescent="0.25">
      <c r="A18" s="28">
        <f t="shared" si="0"/>
        <v>13</v>
      </c>
      <c r="B18" s="20" t="s">
        <v>88</v>
      </c>
      <c r="C18" s="17" t="s">
        <v>13</v>
      </c>
      <c r="D18" s="18" t="s">
        <v>2</v>
      </c>
      <c r="E18" s="19" t="str">
        <f t="shared" si="1"/>
        <v>2</v>
      </c>
      <c r="F18" s="17" t="s">
        <v>79</v>
      </c>
      <c r="G18" s="18" t="s">
        <v>79</v>
      </c>
      <c r="H18" s="19">
        <f t="shared" si="2"/>
        <v>0</v>
      </c>
      <c r="I18" s="17" t="s">
        <v>13</v>
      </c>
      <c r="J18" s="18" t="s">
        <v>79</v>
      </c>
      <c r="K18" s="19" t="str">
        <f t="shared" si="3"/>
        <v>2</v>
      </c>
      <c r="L18" s="17" t="s">
        <v>79</v>
      </c>
      <c r="M18" s="18" t="s">
        <v>80</v>
      </c>
      <c r="N18" s="19">
        <f t="shared" si="4"/>
        <v>0</v>
      </c>
      <c r="O18" s="17" t="s">
        <v>80</v>
      </c>
      <c r="P18" s="18" t="s">
        <v>80</v>
      </c>
      <c r="Q18" s="19">
        <f t="shared" si="5"/>
        <v>0</v>
      </c>
      <c r="R18" s="17" t="s">
        <v>79</v>
      </c>
      <c r="S18" s="18" t="s">
        <v>13</v>
      </c>
      <c r="T18" s="19" t="str">
        <f t="shared" si="6"/>
        <v>2</v>
      </c>
      <c r="U18" s="17" t="s">
        <v>2</v>
      </c>
      <c r="V18" s="18" t="s">
        <v>79</v>
      </c>
      <c r="W18" s="19" t="str">
        <f t="shared" si="7"/>
        <v>2</v>
      </c>
      <c r="X18" s="17" t="s">
        <v>79</v>
      </c>
      <c r="Y18" s="18" t="s">
        <v>2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79</v>
      </c>
      <c r="AB18" s="18" t="s">
        <v>13</v>
      </c>
      <c r="AC18" s="77">
        <f t="shared" si="12"/>
        <v>0</v>
      </c>
      <c r="AD18" s="27"/>
      <c r="AE18" s="25"/>
      <c r="AF18" s="19"/>
      <c r="AG18" s="20">
        <f t="shared" si="9"/>
        <v>8</v>
      </c>
      <c r="AH18" s="21"/>
      <c r="AI18" s="22"/>
      <c r="AJ18" s="23">
        <f t="shared" si="10"/>
        <v>8</v>
      </c>
      <c r="AK18" s="24">
        <f t="shared" si="11"/>
        <v>13</v>
      </c>
      <c r="AL18" s="1"/>
    </row>
    <row r="19" spans="1:38" ht="24.95" customHeight="1" thickBot="1" x14ac:dyDescent="0.25">
      <c r="A19" s="28">
        <f t="shared" si="0"/>
        <v>16</v>
      </c>
      <c r="B19" s="20" t="s">
        <v>86</v>
      </c>
      <c r="C19" s="17" t="s">
        <v>79</v>
      </c>
      <c r="D19" s="18" t="s">
        <v>2</v>
      </c>
      <c r="E19" s="19" t="str">
        <f t="shared" si="1"/>
        <v>2</v>
      </c>
      <c r="F19" s="17" t="s">
        <v>13</v>
      </c>
      <c r="G19" s="18" t="s">
        <v>80</v>
      </c>
      <c r="H19" s="19" t="str">
        <f t="shared" si="2"/>
        <v>3</v>
      </c>
      <c r="I19" s="17" t="s">
        <v>79</v>
      </c>
      <c r="J19" s="18" t="s">
        <v>13</v>
      </c>
      <c r="K19" s="19">
        <f t="shared" si="3"/>
        <v>0</v>
      </c>
      <c r="L19" s="17" t="s">
        <v>13</v>
      </c>
      <c r="M19" s="18" t="s">
        <v>79</v>
      </c>
      <c r="N19" s="19">
        <f t="shared" si="4"/>
        <v>0</v>
      </c>
      <c r="O19" s="17" t="s">
        <v>80</v>
      </c>
      <c r="P19" s="18" t="s">
        <v>80</v>
      </c>
      <c r="Q19" s="19">
        <f t="shared" si="5"/>
        <v>0</v>
      </c>
      <c r="R19" s="17" t="s">
        <v>80</v>
      </c>
      <c r="S19" s="18" t="s">
        <v>79</v>
      </c>
      <c r="T19" s="19" t="str">
        <f t="shared" si="6"/>
        <v>2</v>
      </c>
      <c r="U19" s="17" t="s">
        <v>79</v>
      </c>
      <c r="V19" s="18" t="s">
        <v>79</v>
      </c>
      <c r="W19" s="19">
        <f t="shared" si="7"/>
        <v>0</v>
      </c>
      <c r="X19" s="17" t="s">
        <v>80</v>
      </c>
      <c r="Y19" s="18" t="s">
        <v>2</v>
      </c>
      <c r="Z19" s="19">
        <f>IF(OR(EXACT($X$7,X19)*(EXACT($Y$7,Y19)))=TRUE,$AO$9,IF(($Y$7-$X$7=Y19-X19),$AO$8,IF(OR(EXACT($X$7&gt;$Y$7,X19&gt;Y19)*EXACT($X$7=$Y$7,X19=Y19)*EXACT($X$7&lt;$Y$7,X19&lt;Y19)),$AO$7,0)))</f>
        <v>0</v>
      </c>
      <c r="AA19" s="17" t="s">
        <v>79</v>
      </c>
      <c r="AB19" s="18" t="s">
        <v>13</v>
      </c>
      <c r="AC19" s="77">
        <f t="shared" si="12"/>
        <v>0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16</v>
      </c>
      <c r="AL19" s="1"/>
    </row>
    <row r="20" spans="1:38" ht="24.95" customHeight="1" thickBot="1" x14ac:dyDescent="0.25">
      <c r="A20" s="28">
        <f t="shared" si="0"/>
        <v>3</v>
      </c>
      <c r="B20" s="20" t="s">
        <v>56</v>
      </c>
      <c r="C20" s="17" t="s">
        <v>80</v>
      </c>
      <c r="D20" s="18" t="s">
        <v>2</v>
      </c>
      <c r="E20" s="19" t="str">
        <f t="shared" si="1"/>
        <v>2</v>
      </c>
      <c r="F20" s="17" t="s">
        <v>79</v>
      </c>
      <c r="G20" s="18" t="s">
        <v>79</v>
      </c>
      <c r="H20" s="19">
        <f t="shared" si="2"/>
        <v>0</v>
      </c>
      <c r="I20" s="17" t="s">
        <v>79</v>
      </c>
      <c r="J20" s="18" t="s">
        <v>80</v>
      </c>
      <c r="K20" s="19" t="str">
        <f t="shared" si="3"/>
        <v>2</v>
      </c>
      <c r="L20" s="17" t="s">
        <v>80</v>
      </c>
      <c r="M20" s="18" t="s">
        <v>79</v>
      </c>
      <c r="N20" s="19">
        <f t="shared" si="4"/>
        <v>0</v>
      </c>
      <c r="O20" s="17" t="s">
        <v>79</v>
      </c>
      <c r="P20" s="18" t="s">
        <v>13</v>
      </c>
      <c r="Q20" s="19" t="str">
        <f t="shared" si="5"/>
        <v>5</v>
      </c>
      <c r="R20" s="17" t="s">
        <v>80</v>
      </c>
      <c r="S20" s="18" t="s">
        <v>13</v>
      </c>
      <c r="T20" s="19" t="str">
        <f t="shared" si="6"/>
        <v>2</v>
      </c>
      <c r="U20" s="17" t="s">
        <v>79</v>
      </c>
      <c r="V20" s="18" t="s">
        <v>80</v>
      </c>
      <c r="W20" s="19" t="str">
        <f t="shared" si="7"/>
        <v>5</v>
      </c>
      <c r="X20" s="17" t="s">
        <v>80</v>
      </c>
      <c r="Y20" s="18" t="s">
        <v>13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80</v>
      </c>
      <c r="AB20" s="18" t="s">
        <v>79</v>
      </c>
      <c r="AC20" s="77">
        <f t="shared" si="12"/>
        <v>0</v>
      </c>
      <c r="AD20" s="27"/>
      <c r="AE20" s="25"/>
      <c r="AF20" s="19"/>
      <c r="AG20" s="20">
        <f t="shared" si="9"/>
        <v>16</v>
      </c>
      <c r="AH20" s="21"/>
      <c r="AI20" s="22"/>
      <c r="AJ20" s="23">
        <f t="shared" si="10"/>
        <v>16</v>
      </c>
      <c r="AK20" s="24">
        <f t="shared" si="11"/>
        <v>3</v>
      </c>
      <c r="AL20" s="1"/>
    </row>
    <row r="21" spans="1:38" ht="24.95" customHeight="1" thickBot="1" x14ac:dyDescent="0.25">
      <c r="A21" s="28">
        <f t="shared" si="0"/>
        <v>7</v>
      </c>
      <c r="B21" s="20" t="s">
        <v>57</v>
      </c>
      <c r="C21" s="17" t="s">
        <v>79</v>
      </c>
      <c r="D21" s="18" t="s">
        <v>2</v>
      </c>
      <c r="E21" s="19" t="str">
        <f t="shared" si="1"/>
        <v>2</v>
      </c>
      <c r="F21" s="17" t="s">
        <v>13</v>
      </c>
      <c r="G21" s="18" t="s">
        <v>79</v>
      </c>
      <c r="H21" s="19" t="str">
        <f t="shared" si="2"/>
        <v>2</v>
      </c>
      <c r="I21" s="17" t="s">
        <v>13</v>
      </c>
      <c r="J21" s="18" t="s">
        <v>79</v>
      </c>
      <c r="K21" s="19" t="str">
        <f t="shared" si="3"/>
        <v>2</v>
      </c>
      <c r="L21" s="17" t="s">
        <v>13</v>
      </c>
      <c r="M21" s="18" t="s">
        <v>79</v>
      </c>
      <c r="N21" s="19">
        <f t="shared" si="4"/>
        <v>0</v>
      </c>
      <c r="O21" s="17" t="s">
        <v>79</v>
      </c>
      <c r="P21" s="18" t="s">
        <v>79</v>
      </c>
      <c r="Q21" s="19">
        <f t="shared" si="5"/>
        <v>0</v>
      </c>
      <c r="R21" s="17" t="s">
        <v>79</v>
      </c>
      <c r="S21" s="18" t="s">
        <v>13</v>
      </c>
      <c r="T21" s="19" t="str">
        <f t="shared" si="6"/>
        <v>2</v>
      </c>
      <c r="U21" s="17" t="s">
        <v>13</v>
      </c>
      <c r="V21" s="18" t="s">
        <v>79</v>
      </c>
      <c r="W21" s="19" t="str">
        <f t="shared" si="7"/>
        <v>3</v>
      </c>
      <c r="X21" s="17" t="s">
        <v>79</v>
      </c>
      <c r="Y21" s="18" t="s">
        <v>13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79</v>
      </c>
      <c r="AB21" s="18" t="s">
        <v>13</v>
      </c>
      <c r="AC21" s="77">
        <f t="shared" si="12"/>
        <v>0</v>
      </c>
      <c r="AD21" s="26"/>
      <c r="AE21" s="25"/>
      <c r="AF21" s="19"/>
      <c r="AG21" s="20">
        <f t="shared" si="9"/>
        <v>11</v>
      </c>
      <c r="AH21" s="21"/>
      <c r="AI21" s="22"/>
      <c r="AJ21" s="23">
        <f t="shared" si="10"/>
        <v>11</v>
      </c>
      <c r="AK21" s="24">
        <f t="shared" si="11"/>
        <v>7</v>
      </c>
      <c r="AL21" s="1"/>
    </row>
    <row r="22" spans="1:38" ht="24.95" customHeight="1" thickBot="1" x14ac:dyDescent="0.25">
      <c r="A22" s="28">
        <f t="shared" si="0"/>
        <v>13</v>
      </c>
      <c r="B22" s="20" t="s">
        <v>53</v>
      </c>
      <c r="C22" s="17" t="s">
        <v>79</v>
      </c>
      <c r="D22" s="18" t="s">
        <v>2</v>
      </c>
      <c r="E22" s="19" t="str">
        <f t="shared" si="1"/>
        <v>2</v>
      </c>
      <c r="F22" s="17" t="s">
        <v>79</v>
      </c>
      <c r="G22" s="18" t="s">
        <v>79</v>
      </c>
      <c r="H22" s="19">
        <f t="shared" si="2"/>
        <v>0</v>
      </c>
      <c r="I22" s="17" t="s">
        <v>2</v>
      </c>
      <c r="J22" s="18" t="s">
        <v>80</v>
      </c>
      <c r="K22" s="19" t="str">
        <f t="shared" si="3"/>
        <v>2</v>
      </c>
      <c r="L22" s="17" t="s">
        <v>13</v>
      </c>
      <c r="M22" s="18" t="s">
        <v>80</v>
      </c>
      <c r="N22" s="19">
        <f t="shared" si="4"/>
        <v>0</v>
      </c>
      <c r="O22" s="17" t="s">
        <v>13</v>
      </c>
      <c r="P22" s="18" t="s">
        <v>79</v>
      </c>
      <c r="Q22" s="19">
        <f t="shared" si="5"/>
        <v>0</v>
      </c>
      <c r="R22" s="17" t="s">
        <v>79</v>
      </c>
      <c r="S22" s="18" t="s">
        <v>13</v>
      </c>
      <c r="T22" s="19" t="str">
        <f t="shared" si="6"/>
        <v>2</v>
      </c>
      <c r="U22" s="17" t="s">
        <v>2</v>
      </c>
      <c r="V22" s="18" t="s">
        <v>79</v>
      </c>
      <c r="W22" s="19" t="str">
        <f t="shared" si="7"/>
        <v>2</v>
      </c>
      <c r="X22" s="17" t="s">
        <v>80</v>
      </c>
      <c r="Y22" s="18" t="s">
        <v>13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80</v>
      </c>
      <c r="AB22" s="18" t="s">
        <v>79</v>
      </c>
      <c r="AC22" s="77">
        <f t="shared" si="12"/>
        <v>0</v>
      </c>
      <c r="AD22" s="27"/>
      <c r="AE22" s="25"/>
      <c r="AF22" s="19"/>
      <c r="AG22" s="20">
        <f t="shared" si="9"/>
        <v>8</v>
      </c>
      <c r="AH22" s="21"/>
      <c r="AI22" s="22"/>
      <c r="AJ22" s="23">
        <f t="shared" si="10"/>
        <v>8</v>
      </c>
      <c r="AK22" s="24">
        <f t="shared" si="11"/>
        <v>13</v>
      </c>
      <c r="AL22" s="1"/>
    </row>
    <row r="23" spans="1:38" ht="24.95" customHeight="1" thickBot="1" x14ac:dyDescent="0.25">
      <c r="A23" s="28">
        <f t="shared" si="0"/>
        <v>2</v>
      </c>
      <c r="B23" s="78" t="s">
        <v>83</v>
      </c>
      <c r="C23" s="17" t="s">
        <v>79</v>
      </c>
      <c r="D23" s="18" t="s">
        <v>13</v>
      </c>
      <c r="E23" s="19" t="str">
        <f t="shared" si="1"/>
        <v>2</v>
      </c>
      <c r="F23" s="17" t="s">
        <v>79</v>
      </c>
      <c r="G23" s="18" t="s">
        <v>80</v>
      </c>
      <c r="H23" s="19" t="str">
        <f t="shared" si="2"/>
        <v>2</v>
      </c>
      <c r="I23" s="17" t="s">
        <v>13</v>
      </c>
      <c r="J23" s="18" t="s">
        <v>80</v>
      </c>
      <c r="K23" s="19" t="str">
        <f t="shared" si="3"/>
        <v>3</v>
      </c>
      <c r="L23" s="17" t="s">
        <v>79</v>
      </c>
      <c r="M23" s="18" t="s">
        <v>79</v>
      </c>
      <c r="N23" s="19" t="str">
        <f t="shared" si="4"/>
        <v>3</v>
      </c>
      <c r="O23" s="17" t="s">
        <v>80</v>
      </c>
      <c r="P23" s="18" t="s">
        <v>79</v>
      </c>
      <c r="Q23" s="19" t="str">
        <f t="shared" si="5"/>
        <v>3</v>
      </c>
      <c r="R23" s="17" t="s">
        <v>79</v>
      </c>
      <c r="S23" s="18" t="s">
        <v>13</v>
      </c>
      <c r="T23" s="19" t="str">
        <f t="shared" si="6"/>
        <v>2</v>
      </c>
      <c r="U23" s="17" t="s">
        <v>13</v>
      </c>
      <c r="V23" s="18" t="s">
        <v>80</v>
      </c>
      <c r="W23" s="19" t="str">
        <f t="shared" si="7"/>
        <v>2</v>
      </c>
      <c r="X23" s="17" t="s">
        <v>79</v>
      </c>
      <c r="Y23" s="18" t="s">
        <v>2</v>
      </c>
      <c r="Z23" s="19">
        <f>IF(OR(EXACT($X$7,X23)*(EXACT($Y$7,Y23)))=TRUE,$AO$9,IF(($Y$7-$X$7=Y23-X23),$AO$8,IF(OR(EXACT($X$7&gt;$Y$7,X23&gt;Y23)*EXACT($X$7=$Y$7,X23=Y23)*EXACT($X$7&lt;$Y$7,X23&lt;Y23)),$AO$7,0)))</f>
        <v>0</v>
      </c>
      <c r="AA23" s="17" t="s">
        <v>80</v>
      </c>
      <c r="AB23" s="18" t="s">
        <v>79</v>
      </c>
      <c r="AC23" s="77">
        <f t="shared" si="12"/>
        <v>0</v>
      </c>
      <c r="AD23" s="27"/>
      <c r="AE23" s="25"/>
      <c r="AF23" s="19"/>
      <c r="AG23" s="20">
        <f t="shared" si="9"/>
        <v>17</v>
      </c>
      <c r="AH23" s="21"/>
      <c r="AI23" s="22"/>
      <c r="AJ23" s="23">
        <f t="shared" si="10"/>
        <v>17</v>
      </c>
      <c r="AK23" s="24">
        <f t="shared" si="11"/>
        <v>2</v>
      </c>
      <c r="AL23" s="1"/>
    </row>
    <row r="24" spans="1:38" ht="24.95" customHeight="1" thickBot="1" x14ac:dyDescent="0.25">
      <c r="A24" s="28">
        <f t="shared" si="0"/>
        <v>11</v>
      </c>
      <c r="B24" s="20" t="s">
        <v>54</v>
      </c>
      <c r="C24" s="17" t="s">
        <v>79</v>
      </c>
      <c r="D24" s="18" t="s">
        <v>13</v>
      </c>
      <c r="E24" s="19" t="str">
        <f t="shared" si="1"/>
        <v>2</v>
      </c>
      <c r="F24" s="17" t="s">
        <v>13</v>
      </c>
      <c r="G24" s="18" t="s">
        <v>79</v>
      </c>
      <c r="H24" s="19" t="str">
        <f t="shared" si="2"/>
        <v>2</v>
      </c>
      <c r="I24" s="17" t="s">
        <v>13</v>
      </c>
      <c r="J24" s="18" t="s">
        <v>80</v>
      </c>
      <c r="K24" s="19" t="str">
        <f t="shared" si="3"/>
        <v>3</v>
      </c>
      <c r="L24" s="17" t="s">
        <v>13</v>
      </c>
      <c r="M24" s="18" t="s">
        <v>79</v>
      </c>
      <c r="N24" s="19">
        <f t="shared" si="4"/>
        <v>0</v>
      </c>
      <c r="O24" s="17" t="s">
        <v>13</v>
      </c>
      <c r="P24" s="18" t="s">
        <v>79</v>
      </c>
      <c r="Q24" s="19">
        <f t="shared" si="5"/>
        <v>0</v>
      </c>
      <c r="R24" s="17" t="s">
        <v>79</v>
      </c>
      <c r="S24" s="18" t="s">
        <v>13</v>
      </c>
      <c r="T24" s="19" t="str">
        <f t="shared" si="6"/>
        <v>2</v>
      </c>
      <c r="U24" s="17" t="s">
        <v>13</v>
      </c>
      <c r="V24" s="18" t="s">
        <v>13</v>
      </c>
      <c r="W24" s="19">
        <f t="shared" si="7"/>
        <v>0</v>
      </c>
      <c r="X24" s="17" t="s">
        <v>79</v>
      </c>
      <c r="Y24" s="18" t="s">
        <v>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79</v>
      </c>
      <c r="AB24" s="18" t="s">
        <v>13</v>
      </c>
      <c r="AC24" s="77">
        <f t="shared" si="12"/>
        <v>0</v>
      </c>
      <c r="AD24" s="27"/>
      <c r="AE24" s="25"/>
      <c r="AF24" s="19"/>
      <c r="AG24" s="20">
        <f t="shared" si="9"/>
        <v>9</v>
      </c>
      <c r="AH24" s="21"/>
      <c r="AI24" s="22"/>
      <c r="AJ24" s="23">
        <f t="shared" si="10"/>
        <v>9</v>
      </c>
      <c r="AK24" s="24">
        <f t="shared" si="11"/>
        <v>11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si="11"/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1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5">
    <sortCondition ref="B8:B25"/>
  </sortState>
  <phoneticPr fontId="0" type="noConversion"/>
  <conditionalFormatting sqref="B8:B26">
    <cfRule type="expression" dxfId="173" priority="16">
      <formula>($AG8&gt;40)</formula>
    </cfRule>
  </conditionalFormatting>
  <conditionalFormatting sqref="AL6:AL10">
    <cfRule type="top10" dxfId="172" priority="9" rank="3"/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5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U4 F6 F4 C4 I4 I6 L6 O6 R4 X4 L4 AA6">
    <cfRule type="cellIs" dxfId="171" priority="2" operator="equal">
      <formula>"Schalke 04"</formula>
    </cfRule>
  </conditionalFormatting>
  <conditionalFormatting sqref="R6 X6 X4 C6 L6 O4 U6 AA4">
    <cfRule type="cellIs" dxfId="170" priority="1" operator="equal">
      <formula>"Schalke 04"</formula>
    </cfRule>
  </conditionalFormatting>
  <conditionalFormatting sqref="AG28:AG1048576 AG1:AG26">
    <cfRule type="top10" dxfId="169" priority="140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topLeftCell="A12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60"/>
      <c r="AD1" s="16"/>
      <c r="AE1" s="65"/>
      <c r="AF1" s="65"/>
      <c r="AK1" s="31"/>
    </row>
    <row r="2" spans="1:41" ht="12" x14ac:dyDescent="0.2">
      <c r="B2" s="16"/>
      <c r="AC2" s="60"/>
      <c r="AD2" s="16"/>
      <c r="AE2" s="66"/>
      <c r="AF2" s="66"/>
    </row>
    <row r="3" spans="1:41" ht="12" x14ac:dyDescent="0.2">
      <c r="B3" s="16"/>
      <c r="AC3" s="60"/>
      <c r="AD3" s="16"/>
      <c r="AE3" s="65"/>
      <c r="AF3" s="65"/>
    </row>
    <row r="4" spans="1:41" ht="16.5" thickBot="1" x14ac:dyDescent="0.3">
      <c r="A4" s="2" t="s">
        <v>51</v>
      </c>
      <c r="B4" s="16"/>
      <c r="C4" s="16" t="s">
        <v>72</v>
      </c>
      <c r="F4" s="16" t="s">
        <v>68</v>
      </c>
      <c r="I4" s="16" t="s">
        <v>69</v>
      </c>
      <c r="L4" s="16" t="s">
        <v>77</v>
      </c>
      <c r="O4" s="16" t="s">
        <v>75</v>
      </c>
      <c r="R4" s="16" t="s">
        <v>12</v>
      </c>
      <c r="U4" s="16" t="s">
        <v>11</v>
      </c>
      <c r="X4" s="16" t="s">
        <v>64</v>
      </c>
      <c r="AA4" s="16" t="s">
        <v>73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67</v>
      </c>
      <c r="F6" s="16" t="s">
        <v>63</v>
      </c>
      <c r="I6" s="16" t="s">
        <v>74</v>
      </c>
      <c r="L6" s="16" t="s">
        <v>78</v>
      </c>
      <c r="O6" s="16" t="s">
        <v>76</v>
      </c>
      <c r="R6" s="16" t="s">
        <v>70</v>
      </c>
      <c r="U6" s="16" t="s">
        <v>71</v>
      </c>
      <c r="X6" s="16" t="s">
        <v>66</v>
      </c>
      <c r="AA6" s="16" t="s">
        <v>65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2</v>
      </c>
      <c r="E7" s="69" t="s">
        <v>1</v>
      </c>
      <c r="F7" s="68" t="s">
        <v>79</v>
      </c>
      <c r="G7" s="68" t="s">
        <v>13</v>
      </c>
      <c r="H7" s="69" t="s">
        <v>1</v>
      </c>
      <c r="I7" s="68" t="s">
        <v>13</v>
      </c>
      <c r="J7" s="68" t="s">
        <v>13</v>
      </c>
      <c r="K7" s="69" t="s">
        <v>1</v>
      </c>
      <c r="L7" s="68" t="s">
        <v>2</v>
      </c>
      <c r="M7" s="68" t="s">
        <v>13</v>
      </c>
      <c r="N7" s="69" t="s">
        <v>1</v>
      </c>
      <c r="O7" s="68" t="s">
        <v>79</v>
      </c>
      <c r="P7" s="68" t="s">
        <v>79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13</v>
      </c>
      <c r="V7" s="68" t="s">
        <v>13</v>
      </c>
      <c r="W7" s="69" t="s">
        <v>1</v>
      </c>
      <c r="X7" s="68" t="s">
        <v>80</v>
      </c>
      <c r="Y7" s="68" t="s">
        <v>80</v>
      </c>
      <c r="Z7" s="69" t="s">
        <v>1</v>
      </c>
      <c r="AA7" s="68" t="s">
        <v>13</v>
      </c>
      <c r="AB7" s="68" t="s">
        <v>80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13</v>
      </c>
      <c r="B8" s="20" t="str">
        <f>'1.Spieltag'!B8</f>
        <v>FlorianS04</v>
      </c>
      <c r="C8" s="17" t="s">
        <v>79</v>
      </c>
      <c r="D8" s="18" t="s">
        <v>80</v>
      </c>
      <c r="E8" s="19">
        <f t="shared" ref="E8:E1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79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79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79</v>
      </c>
      <c r="N8" s="19">
        <f>IF(OR(EXACT($L$7,L8)*(EXACT($M$7,M8)))=TRUE,$AO$9,IF(($M$7-$L$7=M8-L8),$AO$8,IF(OR(EXACT($L$7&gt;$M$7,L8&gt;M8)*EXACT($L$7=$M$7,L8=M8)*EXACT($L$7&lt;$M$7,L8&lt;M8)),$AO$7,0)))</f>
        <v>0</v>
      </c>
      <c r="O8" s="17" t="s">
        <v>79</v>
      </c>
      <c r="P8" s="18" t="s">
        <v>13</v>
      </c>
      <c r="Q8" s="19">
        <f t="shared" ref="Q8:Q24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13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5</v>
      </c>
      <c r="U8" s="17" t="s">
        <v>79</v>
      </c>
      <c r="V8" s="18" t="s">
        <v>13</v>
      </c>
      <c r="W8" s="80">
        <f>IF(OR(EXACT($U$7,U8)*(EXACT($V$7,V8)))=TRUE,$AO$9,IF(($V$7-$U$7=V8-U8),$AO$8,IF(OR(EXACT($U$7&gt;$V$7,U8&gt;V8)*EXACT($U$7=$V$7,U8=V8)*EXACT($U$7&lt;$V$7,U8&lt;V8)),$AO$7,0)))*1</f>
        <v>0</v>
      </c>
      <c r="X8" s="17" t="s">
        <v>79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82</v>
      </c>
      <c r="AB8" s="18" t="s">
        <v>79</v>
      </c>
      <c r="AC8" s="19" t="str">
        <f t="shared" ref="AC8:AC24" si="6"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6" si="7">E8+H8+K8+N8+Q8+T8+W8+Z8+AC8+AF8</f>
        <v>7</v>
      </c>
      <c r="AH8" s="21">
        <f>'1.Spieltag'!AJ8</f>
        <v>9</v>
      </c>
      <c r="AI8" s="22">
        <f>'1.Spieltag'!AK8</f>
        <v>11</v>
      </c>
      <c r="AJ8" s="23">
        <f t="shared" ref="AJ8:AJ18" si="8">AG8+AH8</f>
        <v>16</v>
      </c>
      <c r="AK8" s="24">
        <f t="shared" ref="AK8:AK26" si="9">RANK(AJ8,$AJ$8:$AJ$26)</f>
        <v>13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7</v>
      </c>
      <c r="B9" s="20" t="str">
        <f>'1.Spieltag'!B9</f>
        <v>Franzi04</v>
      </c>
      <c r="C9" s="17" t="s">
        <v>79</v>
      </c>
      <c r="D9" s="18" t="s">
        <v>2</v>
      </c>
      <c r="E9" s="19" t="str">
        <f t="shared" si="1"/>
        <v>5</v>
      </c>
      <c r="F9" s="17" t="s">
        <v>13</v>
      </c>
      <c r="G9" s="18" t="s">
        <v>79</v>
      </c>
      <c r="H9" s="19">
        <f t="shared" si="2"/>
        <v>0</v>
      </c>
      <c r="I9" s="17" t="s">
        <v>13</v>
      </c>
      <c r="J9" s="18" t="s">
        <v>79</v>
      </c>
      <c r="K9" s="19">
        <f t="shared" si="3"/>
        <v>0</v>
      </c>
      <c r="L9" s="17" t="s">
        <v>13</v>
      </c>
      <c r="M9" s="18" t="s">
        <v>79</v>
      </c>
      <c r="N9" s="19">
        <v>1</v>
      </c>
      <c r="O9" s="17" t="s">
        <v>79</v>
      </c>
      <c r="P9" s="18" t="s">
        <v>13</v>
      </c>
      <c r="Q9" s="19">
        <f t="shared" si="4"/>
        <v>0</v>
      </c>
      <c r="R9" s="17" t="s">
        <v>13</v>
      </c>
      <c r="S9" s="18" t="s">
        <v>79</v>
      </c>
      <c r="T9" s="19">
        <f t="shared" si="5"/>
        <v>0</v>
      </c>
      <c r="U9" s="17" t="s">
        <v>13</v>
      </c>
      <c r="V9" s="18" t="s">
        <v>79</v>
      </c>
      <c r="W9" s="77">
        <f t="shared" ref="W9:W24" si="10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79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82</v>
      </c>
      <c r="AB9" s="18" t="s">
        <v>80</v>
      </c>
      <c r="AC9" s="19" t="str">
        <f t="shared" si="6"/>
        <v>2</v>
      </c>
      <c r="AD9" s="27"/>
      <c r="AE9" s="25"/>
      <c r="AF9" s="19"/>
      <c r="AG9" s="20">
        <f t="shared" si="7"/>
        <v>8</v>
      </c>
      <c r="AH9" s="21">
        <f>'1.Spieltag'!AJ9</f>
        <v>11</v>
      </c>
      <c r="AI9" s="22">
        <f>'1.Spieltag'!AK9</f>
        <v>7</v>
      </c>
      <c r="AJ9" s="23">
        <f t="shared" si="8"/>
        <v>19</v>
      </c>
      <c r="AK9" s="24">
        <f t="shared" si="9"/>
        <v>7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jupp04</v>
      </c>
      <c r="C10" s="17" t="s">
        <v>13</v>
      </c>
      <c r="D10" s="18" t="s">
        <v>13</v>
      </c>
      <c r="E10" s="19">
        <f t="shared" si="1"/>
        <v>0</v>
      </c>
      <c r="F10" s="17" t="s">
        <v>2</v>
      </c>
      <c r="G10" s="18" t="s">
        <v>79</v>
      </c>
      <c r="H10" s="19">
        <f t="shared" si="2"/>
        <v>0</v>
      </c>
      <c r="I10" s="17" t="s">
        <v>2</v>
      </c>
      <c r="J10" s="18" t="s">
        <v>79</v>
      </c>
      <c r="K10" s="19">
        <f t="shared" si="3"/>
        <v>0</v>
      </c>
      <c r="L10" s="17" t="s">
        <v>2</v>
      </c>
      <c r="M10" s="18" t="s">
        <v>79</v>
      </c>
      <c r="N10" s="19" t="str">
        <f t="shared" ref="N10:N24" si="11">IF(OR(EXACT($L$7,L10)*(EXACT($M$7,M10)))=TRUE,$AO$9,IF(($M$7-$L$7=M10-L10),$AO$8,IF(OR(EXACT($L$7&gt;$M$7,L10&gt;M10)*EXACT($L$7=$M$7,L10=M10)*EXACT($L$7&lt;$M$7,L10&lt;M10)),$AO$7,0)))</f>
        <v>2</v>
      </c>
      <c r="O10" s="17" t="s">
        <v>79</v>
      </c>
      <c r="P10" s="18" t="s">
        <v>13</v>
      </c>
      <c r="Q10" s="19">
        <f t="shared" si="4"/>
        <v>0</v>
      </c>
      <c r="R10" s="17" t="s">
        <v>13</v>
      </c>
      <c r="S10" s="18" t="s">
        <v>79</v>
      </c>
      <c r="T10" s="19">
        <f t="shared" si="5"/>
        <v>0</v>
      </c>
      <c r="U10" s="17" t="s">
        <v>13</v>
      </c>
      <c r="V10" s="18" t="s">
        <v>79</v>
      </c>
      <c r="W10" s="77">
        <f t="shared" si="10"/>
        <v>0</v>
      </c>
      <c r="X10" s="17" t="s">
        <v>79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82</v>
      </c>
      <c r="AB10" s="18" t="s">
        <v>80</v>
      </c>
      <c r="AC10" s="19" t="str">
        <f t="shared" si="6"/>
        <v>2</v>
      </c>
      <c r="AD10" s="27"/>
      <c r="AE10" s="25"/>
      <c r="AF10" s="19"/>
      <c r="AG10" s="20">
        <f t="shared" si="7"/>
        <v>4</v>
      </c>
      <c r="AH10" s="21">
        <f>'1.Spieltag'!AJ10</f>
        <v>19</v>
      </c>
      <c r="AI10" s="22">
        <f>'1.Spieltag'!AK10</f>
        <v>1</v>
      </c>
      <c r="AJ10" s="23">
        <f t="shared" si="8"/>
        <v>23</v>
      </c>
      <c r="AK10" s="24">
        <f t="shared" si="9"/>
        <v>3</v>
      </c>
      <c r="AL10" s="72"/>
    </row>
    <row r="11" spans="1:41" ht="24.95" customHeight="1" thickBot="1" x14ac:dyDescent="0.25">
      <c r="A11" s="28">
        <f t="shared" si="0"/>
        <v>10</v>
      </c>
      <c r="B11" s="20" t="str">
        <f>'1.Spieltag'!B11</f>
        <v>Lola04</v>
      </c>
      <c r="C11" s="17" t="s">
        <v>13</v>
      </c>
      <c r="D11" s="18" t="s">
        <v>79</v>
      </c>
      <c r="E11" s="19">
        <f t="shared" si="1"/>
        <v>0</v>
      </c>
      <c r="F11" s="17" t="s">
        <v>2</v>
      </c>
      <c r="G11" s="18" t="s">
        <v>79</v>
      </c>
      <c r="H11" s="19">
        <f t="shared" si="2"/>
        <v>0</v>
      </c>
      <c r="I11" s="17" t="s">
        <v>2</v>
      </c>
      <c r="J11" s="18" t="s">
        <v>79</v>
      </c>
      <c r="K11" s="19">
        <f t="shared" si="3"/>
        <v>0</v>
      </c>
      <c r="L11" s="17" t="s">
        <v>13</v>
      </c>
      <c r="M11" s="18" t="s">
        <v>80</v>
      </c>
      <c r="N11" s="19" t="str">
        <f t="shared" si="11"/>
        <v>2</v>
      </c>
      <c r="O11" s="17" t="s">
        <v>79</v>
      </c>
      <c r="P11" s="18" t="s">
        <v>13</v>
      </c>
      <c r="Q11" s="19">
        <f t="shared" si="4"/>
        <v>0</v>
      </c>
      <c r="R11" s="17" t="s">
        <v>13</v>
      </c>
      <c r="S11" s="18" t="s">
        <v>79</v>
      </c>
      <c r="T11" s="19">
        <f t="shared" si="5"/>
        <v>0</v>
      </c>
      <c r="U11" s="17" t="s">
        <v>79</v>
      </c>
      <c r="V11" s="18" t="s">
        <v>80</v>
      </c>
      <c r="W11" s="77">
        <f t="shared" si="10"/>
        <v>0</v>
      </c>
      <c r="X11" s="17" t="s">
        <v>79</v>
      </c>
      <c r="Y11" s="18" t="s">
        <v>79</v>
      </c>
      <c r="Z11" s="19" t="str">
        <f>IF(OR(EXACT($X$7,X11)*(EXACT($Y$7,Y11)))=TRUE,$AO$9,IF(($Y$7-$X$7=Y11-X11),$AO$8,IF(OR(EXACT($X$7&gt;$Y$7,X11&gt;Y11)*EXACT($X$7=$Y$7,X11=Y11)*EXACT($X$7&lt;$Y$7,X11&lt;Y11)),$AO$7,0)))</f>
        <v>3</v>
      </c>
      <c r="AA11" s="17" t="s">
        <v>14</v>
      </c>
      <c r="AB11" s="18" t="s">
        <v>79</v>
      </c>
      <c r="AC11" s="19" t="str">
        <f t="shared" si="6"/>
        <v>2</v>
      </c>
      <c r="AD11" s="27"/>
      <c r="AE11" s="25"/>
      <c r="AF11" s="19"/>
      <c r="AG11" s="20">
        <f t="shared" si="7"/>
        <v>7</v>
      </c>
      <c r="AH11" s="21">
        <f>'1.Spieltag'!AJ11</f>
        <v>10</v>
      </c>
      <c r="AI11" s="22">
        <f>'1.Spieltag'!AK11</f>
        <v>10</v>
      </c>
      <c r="AJ11" s="23">
        <f t="shared" si="8"/>
        <v>17</v>
      </c>
      <c r="AK11" s="24">
        <f t="shared" si="9"/>
        <v>10</v>
      </c>
      <c r="AL11" s="1"/>
    </row>
    <row r="12" spans="1:41" ht="24.95" customHeight="1" thickBot="1" x14ac:dyDescent="0.25">
      <c r="A12" s="28">
        <f t="shared" si="0"/>
        <v>3</v>
      </c>
      <c r="B12" s="20" t="str">
        <f>'1.Spieltag'!B12</f>
        <v>Master1</v>
      </c>
      <c r="C12" s="17" t="s">
        <v>13</v>
      </c>
      <c r="D12" s="18" t="s">
        <v>13</v>
      </c>
      <c r="E12" s="19">
        <f t="shared" si="1"/>
        <v>0</v>
      </c>
      <c r="F12" s="17" t="s">
        <v>13</v>
      </c>
      <c r="G12" s="18" t="s">
        <v>80</v>
      </c>
      <c r="H12" s="19">
        <f t="shared" si="2"/>
        <v>0</v>
      </c>
      <c r="I12" s="17" t="s">
        <v>2</v>
      </c>
      <c r="J12" s="18" t="s">
        <v>80</v>
      </c>
      <c r="K12" s="19">
        <f t="shared" si="3"/>
        <v>0</v>
      </c>
      <c r="L12" s="17" t="s">
        <v>2</v>
      </c>
      <c r="M12" s="18" t="s">
        <v>79</v>
      </c>
      <c r="N12" s="19" t="str">
        <f t="shared" si="11"/>
        <v>2</v>
      </c>
      <c r="O12" s="17" t="s">
        <v>79</v>
      </c>
      <c r="P12" s="18" t="s">
        <v>79</v>
      </c>
      <c r="Q12" s="19" t="str">
        <f t="shared" si="4"/>
        <v>5</v>
      </c>
      <c r="R12" s="17" t="s">
        <v>13</v>
      </c>
      <c r="S12" s="18" t="s">
        <v>13</v>
      </c>
      <c r="T12" s="19" t="str">
        <f t="shared" si="5"/>
        <v>5</v>
      </c>
      <c r="U12" s="17" t="s">
        <v>13</v>
      </c>
      <c r="V12" s="18" t="s">
        <v>79</v>
      </c>
      <c r="W12" s="77">
        <f t="shared" si="10"/>
        <v>0</v>
      </c>
      <c r="X12" s="17" t="s">
        <v>13</v>
      </c>
      <c r="Y12" s="18" t="s">
        <v>13</v>
      </c>
      <c r="Z12" s="19" t="str">
        <f>IF(OR(EXACT($X$7,X12)*(EXACT($Y$7,Y12)))=TRUE,$AO$9,IF(($Y$7-$X$7=Y12-X12),$AO$8,IF(OR(EXACT($X$7&gt;$Y$7,X12&gt;Y12)*EXACT($X$7=$Y$7,X12=Y12)*EXACT($X$7&lt;$Y$7,X12&lt;Y12)),$AO$7,0)))</f>
        <v>3</v>
      </c>
      <c r="AA12" s="17" t="s">
        <v>82</v>
      </c>
      <c r="AB12" s="18" t="s">
        <v>80</v>
      </c>
      <c r="AC12" s="19" t="str">
        <f t="shared" si="6"/>
        <v>2</v>
      </c>
      <c r="AD12" s="26"/>
      <c r="AE12" s="25"/>
      <c r="AF12" s="19"/>
      <c r="AG12" s="20">
        <f t="shared" si="7"/>
        <v>17</v>
      </c>
      <c r="AH12" s="21">
        <f>'1.Spieltag'!AJ12</f>
        <v>6</v>
      </c>
      <c r="AI12" s="22">
        <f>'1.Spieltag'!AK12</f>
        <v>17</v>
      </c>
      <c r="AJ12" s="23">
        <f t="shared" si="8"/>
        <v>23</v>
      </c>
      <c r="AK12" s="24">
        <f t="shared" si="9"/>
        <v>3</v>
      </c>
      <c r="AL12" s="1"/>
    </row>
    <row r="13" spans="1:41" ht="24.95" customHeight="1" thickBot="1" x14ac:dyDescent="0.25">
      <c r="A13" s="28">
        <f t="shared" si="0"/>
        <v>13</v>
      </c>
      <c r="B13" s="78" t="str">
        <f>'1.Spieltag'!B13</f>
        <v>MB AC Norbert</v>
      </c>
      <c r="C13" s="17" t="s">
        <v>79</v>
      </c>
      <c r="D13" s="18" t="s">
        <v>80</v>
      </c>
      <c r="E13" s="19">
        <f t="shared" si="1"/>
        <v>0</v>
      </c>
      <c r="F13" s="17" t="s">
        <v>80</v>
      </c>
      <c r="G13" s="18" t="s">
        <v>13</v>
      </c>
      <c r="H13" s="19" t="str">
        <f t="shared" si="2"/>
        <v>2</v>
      </c>
      <c r="I13" s="17" t="s">
        <v>13</v>
      </c>
      <c r="J13" s="18" t="s">
        <v>80</v>
      </c>
      <c r="K13" s="19">
        <f t="shared" si="3"/>
        <v>0</v>
      </c>
      <c r="L13" s="17" t="s">
        <v>80</v>
      </c>
      <c r="M13" s="18" t="s">
        <v>79</v>
      </c>
      <c r="N13" s="19">
        <f t="shared" si="11"/>
        <v>0</v>
      </c>
      <c r="O13" s="17" t="s">
        <v>80</v>
      </c>
      <c r="P13" s="18" t="s">
        <v>2</v>
      </c>
      <c r="Q13" s="19">
        <f t="shared" si="4"/>
        <v>0</v>
      </c>
      <c r="R13" s="17" t="s">
        <v>79</v>
      </c>
      <c r="S13" s="18" t="s">
        <v>79</v>
      </c>
      <c r="T13" s="19" t="str">
        <f t="shared" si="5"/>
        <v>3</v>
      </c>
      <c r="U13" s="17" t="s">
        <v>82</v>
      </c>
      <c r="V13" s="18" t="s">
        <v>80</v>
      </c>
      <c r="W13" s="77">
        <f t="shared" si="10"/>
        <v>0</v>
      </c>
      <c r="X13" s="17" t="s">
        <v>79</v>
      </c>
      <c r="Y13" s="18" t="s">
        <v>13</v>
      </c>
      <c r="Z13" s="19">
        <f>IF(OR(EXACT($X$7,X13)*(EXACT($Y$7,Y13)))=TRUE,$AO$9,IF(($Y$7-$X$7=Y13-X13),$AO8,IF(OR(EXACT($X$7&gt;$Y$7,X13&gt;Y13)*EXACT($X$7=$Y$7,X13=Y13)*EXACT($X$7&lt;$Y$7,X13&lt;Y13)),$AO$7,0)))</f>
        <v>0</v>
      </c>
      <c r="AA13" s="17" t="s">
        <v>2</v>
      </c>
      <c r="AB13" s="18" t="s">
        <v>79</v>
      </c>
      <c r="AC13" s="19" t="str">
        <f t="shared" si="6"/>
        <v>3</v>
      </c>
      <c r="AD13" s="27"/>
      <c r="AE13" s="25"/>
      <c r="AF13" s="19"/>
      <c r="AG13" s="20">
        <f t="shared" si="7"/>
        <v>8</v>
      </c>
      <c r="AH13" s="21">
        <f>'1.Spieltag'!AJ13</f>
        <v>8</v>
      </c>
      <c r="AI13" s="22">
        <f>'1.Spieltag'!AK13</f>
        <v>13</v>
      </c>
      <c r="AJ13" s="23">
        <f t="shared" si="8"/>
        <v>16</v>
      </c>
      <c r="AK13" s="24">
        <f t="shared" si="9"/>
        <v>13</v>
      </c>
      <c r="AL13" s="1"/>
    </row>
    <row r="14" spans="1:41" ht="24.95" customHeight="1" thickBot="1" x14ac:dyDescent="0.25">
      <c r="A14" s="28">
        <f t="shared" si="0"/>
        <v>6</v>
      </c>
      <c r="B14" s="20" t="str">
        <f>'1.Spieltag'!B14</f>
        <v>Mike04</v>
      </c>
      <c r="C14" s="17" t="s">
        <v>80</v>
      </c>
      <c r="D14" s="18" t="s">
        <v>13</v>
      </c>
      <c r="E14" s="19" t="str">
        <f t="shared" si="1"/>
        <v>3</v>
      </c>
      <c r="F14" s="17" t="s">
        <v>13</v>
      </c>
      <c r="G14" s="18" t="s">
        <v>80</v>
      </c>
      <c r="H14" s="19">
        <f t="shared" si="2"/>
        <v>0</v>
      </c>
      <c r="I14" s="17" t="s">
        <v>2</v>
      </c>
      <c r="J14" s="18" t="s">
        <v>80</v>
      </c>
      <c r="K14" s="19">
        <f t="shared" si="3"/>
        <v>0</v>
      </c>
      <c r="L14" s="17" t="s">
        <v>13</v>
      </c>
      <c r="M14" s="18" t="s">
        <v>80</v>
      </c>
      <c r="N14" s="19" t="str">
        <f t="shared" si="11"/>
        <v>2</v>
      </c>
      <c r="O14" s="17" t="s">
        <v>79</v>
      </c>
      <c r="P14" s="18" t="s">
        <v>13</v>
      </c>
      <c r="Q14" s="19">
        <f t="shared" si="4"/>
        <v>0</v>
      </c>
      <c r="R14" s="17" t="s">
        <v>13</v>
      </c>
      <c r="S14" s="18" t="s">
        <v>79</v>
      </c>
      <c r="T14" s="19">
        <f t="shared" si="5"/>
        <v>0</v>
      </c>
      <c r="U14" s="17" t="s">
        <v>13</v>
      </c>
      <c r="V14" s="18" t="s">
        <v>79</v>
      </c>
      <c r="W14" s="77">
        <f t="shared" si="10"/>
        <v>0</v>
      </c>
      <c r="X14" s="17" t="s">
        <v>79</v>
      </c>
      <c r="Y14" s="18" t="s">
        <v>79</v>
      </c>
      <c r="Z14" s="19" t="str">
        <f t="shared" ref="Z14:Z24" si="12">IF(OR(EXACT($X$7,X14)*(EXACT($Y$7,Y14)))=TRUE,$AO$9,IF(($Y$7-$X$7=Y14-X14),$AO$8,IF(OR(EXACT($X$7&gt;$Y$7,X14&gt;Y14)*EXACT($X$7=$Y$7,X14=Y14)*EXACT($X$7&lt;$Y$7,X14&lt;Y14)),$AO$7,0)))</f>
        <v>3</v>
      </c>
      <c r="AA14" s="17" t="s">
        <v>2</v>
      </c>
      <c r="AB14" s="18" t="s">
        <v>80</v>
      </c>
      <c r="AC14" s="19" t="str">
        <f t="shared" si="6"/>
        <v>2</v>
      </c>
      <c r="AD14" s="27"/>
      <c r="AE14" s="25"/>
      <c r="AF14" s="19"/>
      <c r="AG14" s="20">
        <f t="shared" si="7"/>
        <v>10</v>
      </c>
      <c r="AH14" s="21">
        <f>'1.Spieltag'!AJ14</f>
        <v>11</v>
      </c>
      <c r="AI14" s="22">
        <f>'1.Spieltag'!AK14</f>
        <v>7</v>
      </c>
      <c r="AJ14" s="23">
        <f t="shared" si="8"/>
        <v>21</v>
      </c>
      <c r="AK14" s="24">
        <f t="shared" si="9"/>
        <v>6</v>
      </c>
      <c r="AL14" s="1"/>
    </row>
    <row r="15" spans="1:41" ht="24.95" customHeight="1" thickBot="1" x14ac:dyDescent="0.25">
      <c r="A15" s="28">
        <f t="shared" si="0"/>
        <v>15</v>
      </c>
      <c r="B15" s="20" t="str">
        <f>'1.Spieltag'!B15</f>
        <v>Nico1904</v>
      </c>
      <c r="C15" s="17"/>
      <c r="D15" s="18"/>
      <c r="E15" s="19"/>
      <c r="F15" s="17" t="s">
        <v>2</v>
      </c>
      <c r="G15" s="18" t="s">
        <v>80</v>
      </c>
      <c r="H15" s="19">
        <f t="shared" si="2"/>
        <v>0</v>
      </c>
      <c r="I15" s="17" t="s">
        <v>2</v>
      </c>
      <c r="J15" s="18" t="s">
        <v>80</v>
      </c>
      <c r="K15" s="19">
        <f t="shared" si="3"/>
        <v>0</v>
      </c>
      <c r="L15" s="17" t="s">
        <v>13</v>
      </c>
      <c r="M15" s="18" t="s">
        <v>13</v>
      </c>
      <c r="N15" s="19">
        <f t="shared" si="11"/>
        <v>0</v>
      </c>
      <c r="O15" s="17" t="s">
        <v>79</v>
      </c>
      <c r="P15" s="18" t="s">
        <v>13</v>
      </c>
      <c r="Q15" s="19">
        <f t="shared" si="4"/>
        <v>0</v>
      </c>
      <c r="R15" s="17" t="s">
        <v>79</v>
      </c>
      <c r="S15" s="18" t="s">
        <v>13</v>
      </c>
      <c r="T15" s="19">
        <f t="shared" si="5"/>
        <v>0</v>
      </c>
      <c r="U15" s="17" t="s">
        <v>79</v>
      </c>
      <c r="V15" s="18" t="s">
        <v>80</v>
      </c>
      <c r="W15" s="77">
        <f t="shared" si="10"/>
        <v>0</v>
      </c>
      <c r="X15" s="17" t="s">
        <v>79</v>
      </c>
      <c r="Y15" s="18" t="s">
        <v>2</v>
      </c>
      <c r="Z15" s="19">
        <f t="shared" si="12"/>
        <v>0</v>
      </c>
      <c r="AA15" s="17" t="s">
        <v>89</v>
      </c>
      <c r="AB15" s="18" t="s">
        <v>80</v>
      </c>
      <c r="AC15" s="19" t="str">
        <f t="shared" si="6"/>
        <v>2</v>
      </c>
      <c r="AD15" s="27"/>
      <c r="AE15" s="25"/>
      <c r="AF15" s="19"/>
      <c r="AG15" s="20">
        <f t="shared" si="7"/>
        <v>2</v>
      </c>
      <c r="AH15" s="21">
        <f>'1.Spieltag'!AJ15</f>
        <v>13</v>
      </c>
      <c r="AI15" s="22">
        <f>'1.Spieltag'!AK15</f>
        <v>6</v>
      </c>
      <c r="AJ15" s="23">
        <f t="shared" si="8"/>
        <v>15</v>
      </c>
      <c r="AK15" s="24">
        <f t="shared" si="9"/>
        <v>15</v>
      </c>
      <c r="AL15" s="1"/>
    </row>
    <row r="16" spans="1:41" ht="24.95" customHeight="1" thickBot="1" x14ac:dyDescent="0.25">
      <c r="A16" s="28">
        <f t="shared" si="0"/>
        <v>10</v>
      </c>
      <c r="B16" s="20" t="str">
        <f>'1.Spieltag'!B16</f>
        <v>Reinhold</v>
      </c>
      <c r="C16" s="17" t="s">
        <v>13</v>
      </c>
      <c r="D16" s="18" t="s">
        <v>79</v>
      </c>
      <c r="E16" s="19">
        <f>IF(OR(EXACT($C$7,C16)*(EXACT($D$7,D16)))=TRUE,$AO$9,IF(($D$7-$C$7=D16-C16),$AO$8,IF(OR(EXACT($C$7&gt;$D$7,C16&gt;D16)*EXACT($C$7=$D$7,C16=D16)*EXACT($C$7&lt;$D$7,C16&lt;D16)),$AO$7,0)))</f>
        <v>0</v>
      </c>
      <c r="F16" s="17" t="s">
        <v>14</v>
      </c>
      <c r="G16" s="18" t="s">
        <v>13</v>
      </c>
      <c r="H16" s="19">
        <f t="shared" si="2"/>
        <v>0</v>
      </c>
      <c r="I16" s="17" t="s">
        <v>13</v>
      </c>
      <c r="J16" s="18" t="s">
        <v>80</v>
      </c>
      <c r="K16" s="19">
        <f t="shared" si="3"/>
        <v>0</v>
      </c>
      <c r="L16" s="17" t="s">
        <v>80</v>
      </c>
      <c r="M16" s="18" t="s">
        <v>79</v>
      </c>
      <c r="N16" s="19">
        <f t="shared" si="11"/>
        <v>0</v>
      </c>
      <c r="O16" s="17" t="s">
        <v>79</v>
      </c>
      <c r="P16" s="18" t="s">
        <v>2</v>
      </c>
      <c r="Q16" s="19">
        <f t="shared" si="4"/>
        <v>0</v>
      </c>
      <c r="R16" s="17" t="s">
        <v>79</v>
      </c>
      <c r="S16" s="18" t="s">
        <v>80</v>
      </c>
      <c r="T16" s="19">
        <f t="shared" si="5"/>
        <v>0</v>
      </c>
      <c r="U16" s="17" t="s">
        <v>13</v>
      </c>
      <c r="V16" s="18" t="s">
        <v>79</v>
      </c>
      <c r="W16" s="77">
        <f t="shared" si="10"/>
        <v>0</v>
      </c>
      <c r="X16" s="17" t="s">
        <v>79</v>
      </c>
      <c r="Y16" s="18" t="s">
        <v>13</v>
      </c>
      <c r="Z16" s="19">
        <f t="shared" si="12"/>
        <v>0</v>
      </c>
      <c r="AA16" s="17" t="s">
        <v>2</v>
      </c>
      <c r="AB16" s="18" t="s">
        <v>79</v>
      </c>
      <c r="AC16" s="19" t="str">
        <f t="shared" si="6"/>
        <v>3</v>
      </c>
      <c r="AD16" s="27"/>
      <c r="AE16" s="25"/>
      <c r="AF16" s="19"/>
      <c r="AG16" s="20">
        <f t="shared" si="7"/>
        <v>3</v>
      </c>
      <c r="AH16" s="21">
        <f>'1.Spieltag'!AJ16</f>
        <v>14</v>
      </c>
      <c r="AI16" s="22">
        <f>'1.Spieltag'!AK16</f>
        <v>4</v>
      </c>
      <c r="AJ16" s="23">
        <f t="shared" si="8"/>
        <v>17</v>
      </c>
      <c r="AK16" s="24">
        <f t="shared" si="9"/>
        <v>10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Ricardo04</v>
      </c>
      <c r="C17" s="17"/>
      <c r="D17" s="18"/>
      <c r="E17" s="19"/>
      <c r="F17" s="17" t="s">
        <v>13</v>
      </c>
      <c r="G17" s="18" t="s">
        <v>80</v>
      </c>
      <c r="H17" s="19">
        <f t="shared" si="2"/>
        <v>0</v>
      </c>
      <c r="I17" s="17" t="s">
        <v>2</v>
      </c>
      <c r="J17" s="18" t="s">
        <v>79</v>
      </c>
      <c r="K17" s="19">
        <f t="shared" si="3"/>
        <v>0</v>
      </c>
      <c r="L17" s="17" t="s">
        <v>13</v>
      </c>
      <c r="M17" s="18" t="s">
        <v>79</v>
      </c>
      <c r="N17" s="19" t="str">
        <f t="shared" si="11"/>
        <v>3</v>
      </c>
      <c r="O17" s="17" t="s">
        <v>79</v>
      </c>
      <c r="P17" s="18" t="s">
        <v>2</v>
      </c>
      <c r="Q17" s="19">
        <f t="shared" si="4"/>
        <v>0</v>
      </c>
      <c r="R17" s="17" t="s">
        <v>79</v>
      </c>
      <c r="S17" s="18" t="s">
        <v>79</v>
      </c>
      <c r="T17" s="19" t="str">
        <f t="shared" si="5"/>
        <v>3</v>
      </c>
      <c r="U17" s="17" t="s">
        <v>13</v>
      </c>
      <c r="V17" s="18" t="s">
        <v>79</v>
      </c>
      <c r="W17" s="77">
        <f t="shared" si="10"/>
        <v>0</v>
      </c>
      <c r="X17" s="17" t="s">
        <v>79</v>
      </c>
      <c r="Y17" s="18" t="s">
        <v>13</v>
      </c>
      <c r="Z17" s="19">
        <f t="shared" si="12"/>
        <v>0</v>
      </c>
      <c r="AA17" s="17" t="s">
        <v>82</v>
      </c>
      <c r="AB17" s="18" t="s">
        <v>80</v>
      </c>
      <c r="AC17" s="19" t="str">
        <f t="shared" si="6"/>
        <v>2</v>
      </c>
      <c r="AD17" s="27"/>
      <c r="AE17" s="25"/>
      <c r="AF17" s="19"/>
      <c r="AG17" s="20">
        <f>E17+K17+Q17+T17+N17+H17+W17+Z17+AC17+AF17</f>
        <v>8</v>
      </c>
      <c r="AH17" s="21">
        <f>'1.Spieltag'!AJ17</f>
        <v>14</v>
      </c>
      <c r="AI17" s="22">
        <f>'1.Spieltag'!AK17</f>
        <v>4</v>
      </c>
      <c r="AJ17" s="23">
        <f t="shared" si="8"/>
        <v>22</v>
      </c>
      <c r="AK17" s="24">
        <f t="shared" si="9"/>
        <v>5</v>
      </c>
      <c r="AL17" s="1"/>
    </row>
    <row r="18" spans="1:38" ht="24.95" customHeight="1" thickBot="1" x14ac:dyDescent="0.25">
      <c r="A18" s="28">
        <f t="shared" si="0"/>
        <v>7</v>
      </c>
      <c r="B18" s="20" t="str">
        <f>'1.Spieltag'!B18</f>
        <v>Sascha</v>
      </c>
      <c r="C18" s="17" t="s">
        <v>13</v>
      </c>
      <c r="D18" s="18" t="s">
        <v>79</v>
      </c>
      <c r="E18" s="19">
        <f t="shared" ref="E18:E24" si="13">IF(OR(EXACT($C$7,C18)*(EXACT($D$7,D18)))=TRUE,$AO$9,IF(($D$7-$C$7=D18-C18),$AO$8,IF(OR(EXACT($C$7&gt;$D$7,C18&gt;D18)*EXACT($C$7=$D$7,C18=D18)*EXACT($C$7&lt;$D$7,C18&lt;D18)),$AO$7,0)))</f>
        <v>0</v>
      </c>
      <c r="F18" s="17" t="s">
        <v>2</v>
      </c>
      <c r="G18" s="18" t="s">
        <v>79</v>
      </c>
      <c r="H18" s="19">
        <f t="shared" si="2"/>
        <v>0</v>
      </c>
      <c r="I18" s="17" t="s">
        <v>82</v>
      </c>
      <c r="J18" s="18" t="s">
        <v>13</v>
      </c>
      <c r="K18" s="19">
        <f t="shared" si="3"/>
        <v>0</v>
      </c>
      <c r="L18" s="17" t="s">
        <v>13</v>
      </c>
      <c r="M18" s="18" t="s">
        <v>80</v>
      </c>
      <c r="N18" s="19" t="str">
        <f t="shared" si="11"/>
        <v>2</v>
      </c>
      <c r="O18" s="17" t="s">
        <v>13</v>
      </c>
      <c r="P18" s="18" t="s">
        <v>13</v>
      </c>
      <c r="Q18" s="19" t="str">
        <f t="shared" si="4"/>
        <v>3</v>
      </c>
      <c r="R18" s="17" t="s">
        <v>79</v>
      </c>
      <c r="S18" s="18" t="s">
        <v>79</v>
      </c>
      <c r="T18" s="19" t="str">
        <f t="shared" si="5"/>
        <v>3</v>
      </c>
      <c r="U18" s="17" t="s">
        <v>13</v>
      </c>
      <c r="V18" s="18" t="s">
        <v>79</v>
      </c>
      <c r="W18" s="77">
        <f t="shared" si="10"/>
        <v>0</v>
      </c>
      <c r="X18" s="17" t="s">
        <v>80</v>
      </c>
      <c r="Y18" s="18" t="s">
        <v>79</v>
      </c>
      <c r="Z18" s="19">
        <f t="shared" si="12"/>
        <v>0</v>
      </c>
      <c r="AA18" s="17" t="s">
        <v>2</v>
      </c>
      <c r="AB18" s="18" t="s">
        <v>79</v>
      </c>
      <c r="AC18" s="19" t="str">
        <f t="shared" si="6"/>
        <v>3</v>
      </c>
      <c r="AD18" s="27"/>
      <c r="AE18" s="25"/>
      <c r="AF18" s="19"/>
      <c r="AG18" s="20">
        <f t="shared" ref="AG18:AG24" si="14">E18+H18+K18+N18+Q18+T18+W18+Z18+AC18+AF18</f>
        <v>11</v>
      </c>
      <c r="AH18" s="21">
        <f>'1.Spieltag'!AJ18</f>
        <v>8</v>
      </c>
      <c r="AI18" s="22">
        <f>'1.Spieltag'!AK18</f>
        <v>13</v>
      </c>
      <c r="AJ18" s="23">
        <f t="shared" si="8"/>
        <v>19</v>
      </c>
      <c r="AK18" s="24">
        <f t="shared" si="9"/>
        <v>7</v>
      </c>
      <c r="AL18" s="1"/>
    </row>
    <row r="19" spans="1:38" ht="24.95" customHeight="1" thickBot="1" x14ac:dyDescent="0.25">
      <c r="A19" s="28">
        <f t="shared" si="0"/>
        <v>16</v>
      </c>
      <c r="B19" s="20" t="str">
        <f>'1.Spieltag'!B19</f>
        <v>Schalt04</v>
      </c>
      <c r="C19" s="17" t="s">
        <v>79</v>
      </c>
      <c r="D19" s="18" t="s">
        <v>13</v>
      </c>
      <c r="E19" s="19" t="str">
        <f t="shared" si="13"/>
        <v>2</v>
      </c>
      <c r="F19" s="17" t="s">
        <v>2</v>
      </c>
      <c r="G19" s="18" t="s">
        <v>79</v>
      </c>
      <c r="H19" s="19">
        <f t="shared" si="2"/>
        <v>0</v>
      </c>
      <c r="I19" s="17" t="s">
        <v>2</v>
      </c>
      <c r="J19" s="18" t="s">
        <v>80</v>
      </c>
      <c r="K19" s="19">
        <f t="shared" si="3"/>
        <v>0</v>
      </c>
      <c r="L19" s="17" t="s">
        <v>79</v>
      </c>
      <c r="M19" s="18" t="s">
        <v>79</v>
      </c>
      <c r="N19" s="19">
        <f t="shared" si="11"/>
        <v>0</v>
      </c>
      <c r="O19" s="17" t="s">
        <v>80</v>
      </c>
      <c r="P19" s="18" t="s">
        <v>79</v>
      </c>
      <c r="Q19" s="19">
        <f t="shared" si="4"/>
        <v>0</v>
      </c>
      <c r="R19" s="17" t="s">
        <v>79</v>
      </c>
      <c r="S19" s="18" t="s">
        <v>79</v>
      </c>
      <c r="T19" s="19" t="str">
        <f t="shared" si="5"/>
        <v>3</v>
      </c>
      <c r="U19" s="17" t="s">
        <v>79</v>
      </c>
      <c r="V19" s="18" t="s">
        <v>80</v>
      </c>
      <c r="W19" s="77">
        <f t="shared" si="10"/>
        <v>0</v>
      </c>
      <c r="X19" s="17" t="s">
        <v>79</v>
      </c>
      <c r="Y19" s="18" t="s">
        <v>13</v>
      </c>
      <c r="Z19" s="19">
        <f t="shared" si="12"/>
        <v>0</v>
      </c>
      <c r="AA19" s="17" t="s">
        <v>82</v>
      </c>
      <c r="AB19" s="18" t="s">
        <v>80</v>
      </c>
      <c r="AC19" s="19" t="str">
        <f t="shared" si="6"/>
        <v>2</v>
      </c>
      <c r="AD19" s="27"/>
      <c r="AE19" s="25"/>
      <c r="AF19" s="19"/>
      <c r="AG19" s="20">
        <f t="shared" si="14"/>
        <v>7</v>
      </c>
      <c r="AH19" s="21">
        <f>'1.Spieltag'!AJ19</f>
        <v>7</v>
      </c>
      <c r="AI19" s="22">
        <f>'1.Spieltag'!AK19</f>
        <v>16</v>
      </c>
      <c r="AJ19" s="23">
        <f t="shared" ref="AJ19:AJ24" si="15">AG19+AH19</f>
        <v>14</v>
      </c>
      <c r="AK19" s="24">
        <f t="shared" si="9"/>
        <v>16</v>
      </c>
      <c r="AL19" s="1"/>
    </row>
    <row r="20" spans="1:38" ht="24.95" customHeight="1" thickBot="1" x14ac:dyDescent="0.25">
      <c r="A20" s="28">
        <f t="shared" si="0"/>
        <v>1</v>
      </c>
      <c r="B20" s="20" t="str">
        <f>'1.Spieltag'!B20</f>
        <v>schmiddi04</v>
      </c>
      <c r="C20" s="17" t="s">
        <v>79</v>
      </c>
      <c r="D20" s="18" t="s">
        <v>13</v>
      </c>
      <c r="E20" s="19" t="str">
        <f t="shared" si="13"/>
        <v>2</v>
      </c>
      <c r="F20" s="17" t="s">
        <v>2</v>
      </c>
      <c r="G20" s="18" t="s">
        <v>80</v>
      </c>
      <c r="H20" s="19">
        <f t="shared" si="2"/>
        <v>0</v>
      </c>
      <c r="I20" s="17" t="s">
        <v>2</v>
      </c>
      <c r="J20" s="18" t="s">
        <v>80</v>
      </c>
      <c r="K20" s="19">
        <f t="shared" si="3"/>
        <v>0</v>
      </c>
      <c r="L20" s="17" t="s">
        <v>13</v>
      </c>
      <c r="M20" s="18" t="s">
        <v>79</v>
      </c>
      <c r="N20" s="19" t="str">
        <f t="shared" si="11"/>
        <v>3</v>
      </c>
      <c r="O20" s="17" t="s">
        <v>79</v>
      </c>
      <c r="P20" s="18" t="s">
        <v>79</v>
      </c>
      <c r="Q20" s="19" t="str">
        <f t="shared" si="4"/>
        <v>5</v>
      </c>
      <c r="R20" s="17" t="s">
        <v>79</v>
      </c>
      <c r="S20" s="18" t="s">
        <v>80</v>
      </c>
      <c r="T20" s="19">
        <f t="shared" si="5"/>
        <v>0</v>
      </c>
      <c r="U20" s="17" t="s">
        <v>2</v>
      </c>
      <c r="V20" s="18" t="s">
        <v>79</v>
      </c>
      <c r="W20" s="77">
        <f t="shared" si="10"/>
        <v>0</v>
      </c>
      <c r="X20" s="17" t="s">
        <v>79</v>
      </c>
      <c r="Y20" s="18" t="s">
        <v>80</v>
      </c>
      <c r="Z20" s="19">
        <f t="shared" si="12"/>
        <v>0</v>
      </c>
      <c r="AA20" s="17" t="s">
        <v>82</v>
      </c>
      <c r="AB20" s="18" t="s">
        <v>80</v>
      </c>
      <c r="AC20" s="19" t="str">
        <f t="shared" si="6"/>
        <v>2</v>
      </c>
      <c r="AD20" s="27"/>
      <c r="AE20" s="25"/>
      <c r="AF20" s="19"/>
      <c r="AG20" s="20">
        <f t="shared" si="14"/>
        <v>12</v>
      </c>
      <c r="AH20" s="21">
        <f>'1.Spieltag'!AJ20</f>
        <v>16</v>
      </c>
      <c r="AI20" s="22">
        <f>'1.Spieltag'!AK20</f>
        <v>3</v>
      </c>
      <c r="AJ20" s="23">
        <f t="shared" si="15"/>
        <v>28</v>
      </c>
      <c r="AK20" s="24">
        <f t="shared" si="9"/>
        <v>1</v>
      </c>
      <c r="AL20" s="1"/>
    </row>
    <row r="21" spans="1:38" ht="24.95" customHeight="1" thickBot="1" x14ac:dyDescent="0.25">
      <c r="A21" s="28">
        <f t="shared" si="0"/>
        <v>10</v>
      </c>
      <c r="B21" s="20" t="str">
        <f>'1.Spieltag'!B21</f>
        <v>shiny</v>
      </c>
      <c r="C21" s="17" t="s">
        <v>79</v>
      </c>
      <c r="D21" s="18" t="s">
        <v>13</v>
      </c>
      <c r="E21" s="19" t="str">
        <f t="shared" si="13"/>
        <v>2</v>
      </c>
      <c r="F21" s="17" t="s">
        <v>13</v>
      </c>
      <c r="G21" s="18" t="s">
        <v>80</v>
      </c>
      <c r="H21" s="19">
        <f t="shared" si="2"/>
        <v>0</v>
      </c>
      <c r="I21" s="17" t="s">
        <v>2</v>
      </c>
      <c r="J21" s="18" t="s">
        <v>79</v>
      </c>
      <c r="K21" s="19">
        <f t="shared" si="3"/>
        <v>0</v>
      </c>
      <c r="L21" s="17" t="s">
        <v>13</v>
      </c>
      <c r="M21" s="18" t="s">
        <v>80</v>
      </c>
      <c r="N21" s="19" t="str">
        <f t="shared" si="11"/>
        <v>2</v>
      </c>
      <c r="O21" s="17" t="s">
        <v>79</v>
      </c>
      <c r="P21" s="18" t="s">
        <v>13</v>
      </c>
      <c r="Q21" s="19">
        <f t="shared" si="4"/>
        <v>0</v>
      </c>
      <c r="R21" s="17" t="s">
        <v>79</v>
      </c>
      <c r="S21" s="18" t="s">
        <v>80</v>
      </c>
      <c r="T21" s="19">
        <f t="shared" si="5"/>
        <v>0</v>
      </c>
      <c r="U21" s="17" t="s">
        <v>13</v>
      </c>
      <c r="V21" s="18" t="s">
        <v>79</v>
      </c>
      <c r="W21" s="77">
        <f t="shared" si="10"/>
        <v>0</v>
      </c>
      <c r="X21" s="17" t="s">
        <v>79</v>
      </c>
      <c r="Y21" s="18" t="s">
        <v>13</v>
      </c>
      <c r="Z21" s="19">
        <f t="shared" si="12"/>
        <v>0</v>
      </c>
      <c r="AA21" s="17" t="s">
        <v>82</v>
      </c>
      <c r="AB21" s="18" t="s">
        <v>79</v>
      </c>
      <c r="AC21" s="19" t="str">
        <f t="shared" si="6"/>
        <v>2</v>
      </c>
      <c r="AD21" s="27"/>
      <c r="AE21" s="25"/>
      <c r="AF21" s="19"/>
      <c r="AG21" s="20">
        <f t="shared" si="14"/>
        <v>6</v>
      </c>
      <c r="AH21" s="21">
        <f>'1.Spieltag'!AJ21</f>
        <v>11</v>
      </c>
      <c r="AI21" s="22">
        <f>'1.Spieltag'!AK21</f>
        <v>7</v>
      </c>
      <c r="AJ21" s="23">
        <f t="shared" si="15"/>
        <v>17</v>
      </c>
      <c r="AK21" s="24">
        <f t="shared" si="9"/>
        <v>10</v>
      </c>
      <c r="AL21" s="1"/>
    </row>
    <row r="22" spans="1:38" ht="24.95" customHeight="1" thickBot="1" x14ac:dyDescent="0.25">
      <c r="A22" s="28">
        <f t="shared" si="0"/>
        <v>17</v>
      </c>
      <c r="B22" s="20" t="str">
        <f>'1.Spieltag'!B22</f>
        <v>Tanja04</v>
      </c>
      <c r="C22" s="17" t="s">
        <v>79</v>
      </c>
      <c r="D22" s="18" t="s">
        <v>79</v>
      </c>
      <c r="E22" s="19">
        <f t="shared" si="13"/>
        <v>0</v>
      </c>
      <c r="F22" s="17" t="s">
        <v>2</v>
      </c>
      <c r="G22" s="18" t="s">
        <v>80</v>
      </c>
      <c r="H22" s="19">
        <f t="shared" si="2"/>
        <v>0</v>
      </c>
      <c r="I22" s="17" t="s">
        <v>13</v>
      </c>
      <c r="J22" s="18" t="s">
        <v>80</v>
      </c>
      <c r="K22" s="19">
        <f t="shared" si="3"/>
        <v>0</v>
      </c>
      <c r="L22" s="17" t="s">
        <v>13</v>
      </c>
      <c r="M22" s="18" t="s">
        <v>80</v>
      </c>
      <c r="N22" s="19" t="str">
        <f t="shared" si="11"/>
        <v>2</v>
      </c>
      <c r="O22" s="17" t="s">
        <v>80</v>
      </c>
      <c r="P22" s="18" t="s">
        <v>13</v>
      </c>
      <c r="Q22" s="19">
        <f t="shared" si="4"/>
        <v>0</v>
      </c>
      <c r="R22" s="17" t="s">
        <v>13</v>
      </c>
      <c r="S22" s="18" t="s">
        <v>80</v>
      </c>
      <c r="T22" s="19">
        <f t="shared" si="5"/>
        <v>0</v>
      </c>
      <c r="U22" s="17" t="s">
        <v>79</v>
      </c>
      <c r="V22" s="18" t="s">
        <v>80</v>
      </c>
      <c r="W22" s="77">
        <f t="shared" si="10"/>
        <v>0</v>
      </c>
      <c r="X22" s="17" t="s">
        <v>13</v>
      </c>
      <c r="Y22" s="18" t="s">
        <v>79</v>
      </c>
      <c r="Z22" s="19">
        <f t="shared" si="12"/>
        <v>0</v>
      </c>
      <c r="AA22" s="17" t="s">
        <v>82</v>
      </c>
      <c r="AB22" s="18" t="s">
        <v>80</v>
      </c>
      <c r="AC22" s="19" t="str">
        <f t="shared" si="6"/>
        <v>2</v>
      </c>
      <c r="AD22" s="27"/>
      <c r="AE22" s="25"/>
      <c r="AF22" s="19"/>
      <c r="AG22" s="20">
        <f t="shared" si="14"/>
        <v>4</v>
      </c>
      <c r="AH22" s="21">
        <f>'1.Spieltag'!AJ22</f>
        <v>8</v>
      </c>
      <c r="AI22" s="22">
        <f>'1.Spieltag'!AK22</f>
        <v>13</v>
      </c>
      <c r="AJ22" s="23">
        <f t="shared" si="15"/>
        <v>12</v>
      </c>
      <c r="AK22" s="24">
        <f t="shared" si="9"/>
        <v>17</v>
      </c>
      <c r="AL22" s="1"/>
    </row>
    <row r="23" spans="1:38" ht="24.95" customHeight="1" thickBot="1" x14ac:dyDescent="0.25">
      <c r="A23" s="28">
        <f t="shared" si="0"/>
        <v>2</v>
      </c>
      <c r="B23" s="78" t="str">
        <f>'1.Spieltag'!B23</f>
        <v>Thomas Bülles</v>
      </c>
      <c r="C23" s="17" t="s">
        <v>80</v>
      </c>
      <c r="D23" s="18" t="s">
        <v>13</v>
      </c>
      <c r="E23" s="19" t="str">
        <f t="shared" si="13"/>
        <v>3</v>
      </c>
      <c r="F23" s="17" t="s">
        <v>2</v>
      </c>
      <c r="G23" s="18" t="s">
        <v>80</v>
      </c>
      <c r="H23" s="19">
        <f t="shared" si="2"/>
        <v>0</v>
      </c>
      <c r="I23" s="17" t="s">
        <v>2</v>
      </c>
      <c r="J23" s="18" t="s">
        <v>80</v>
      </c>
      <c r="K23" s="19">
        <f t="shared" si="3"/>
        <v>0</v>
      </c>
      <c r="L23" s="17" t="s">
        <v>13</v>
      </c>
      <c r="M23" s="18" t="s">
        <v>80</v>
      </c>
      <c r="N23" s="19" t="str">
        <f t="shared" si="11"/>
        <v>2</v>
      </c>
      <c r="O23" s="17" t="s">
        <v>79</v>
      </c>
      <c r="P23" s="18" t="s">
        <v>13</v>
      </c>
      <c r="Q23" s="19">
        <f t="shared" si="4"/>
        <v>0</v>
      </c>
      <c r="R23" s="17" t="s">
        <v>13</v>
      </c>
      <c r="S23" s="18" t="s">
        <v>79</v>
      </c>
      <c r="T23" s="19">
        <f t="shared" si="5"/>
        <v>0</v>
      </c>
      <c r="U23" s="17" t="s">
        <v>79</v>
      </c>
      <c r="V23" s="18" t="s">
        <v>80</v>
      </c>
      <c r="W23" s="77">
        <f t="shared" si="10"/>
        <v>0</v>
      </c>
      <c r="X23" s="17" t="s">
        <v>13</v>
      </c>
      <c r="Y23" s="18" t="s">
        <v>79</v>
      </c>
      <c r="Z23" s="19">
        <f t="shared" si="12"/>
        <v>0</v>
      </c>
      <c r="AA23" s="17" t="s">
        <v>82</v>
      </c>
      <c r="AB23" s="18" t="s">
        <v>80</v>
      </c>
      <c r="AC23" s="19" t="str">
        <f t="shared" si="6"/>
        <v>2</v>
      </c>
      <c r="AD23" s="27"/>
      <c r="AE23" s="25"/>
      <c r="AF23" s="19"/>
      <c r="AG23" s="20">
        <f t="shared" si="14"/>
        <v>7</v>
      </c>
      <c r="AH23" s="21">
        <f>'1.Spieltag'!AJ23</f>
        <v>17</v>
      </c>
      <c r="AI23" s="22">
        <f>'1.Spieltag'!AK23</f>
        <v>2</v>
      </c>
      <c r="AJ23" s="23">
        <f t="shared" si="15"/>
        <v>24</v>
      </c>
      <c r="AK23" s="24">
        <f t="shared" si="9"/>
        <v>2</v>
      </c>
      <c r="AL23" s="1"/>
    </row>
    <row r="24" spans="1:38" ht="24.95" customHeight="1" thickBot="1" x14ac:dyDescent="0.25">
      <c r="A24" s="28">
        <f t="shared" si="0"/>
        <v>7</v>
      </c>
      <c r="B24" s="20" t="str">
        <f>'1.Spieltag'!B24</f>
        <v>UltraGE</v>
      </c>
      <c r="C24" s="17" t="s">
        <v>79</v>
      </c>
      <c r="D24" s="18" t="s">
        <v>13</v>
      </c>
      <c r="E24" s="19" t="str">
        <f t="shared" si="13"/>
        <v>2</v>
      </c>
      <c r="F24" s="17" t="s">
        <v>2</v>
      </c>
      <c r="G24" s="18" t="s">
        <v>79</v>
      </c>
      <c r="H24" s="19">
        <f t="shared" si="2"/>
        <v>0</v>
      </c>
      <c r="I24" s="17" t="s">
        <v>13</v>
      </c>
      <c r="J24" s="18" t="s">
        <v>79</v>
      </c>
      <c r="K24" s="19">
        <f t="shared" si="3"/>
        <v>0</v>
      </c>
      <c r="L24" s="17" t="s">
        <v>13</v>
      </c>
      <c r="M24" s="18" t="s">
        <v>79</v>
      </c>
      <c r="N24" s="19" t="str">
        <f t="shared" si="11"/>
        <v>3</v>
      </c>
      <c r="O24" s="17" t="s">
        <v>79</v>
      </c>
      <c r="P24" s="18" t="s">
        <v>13</v>
      </c>
      <c r="Q24" s="19">
        <f t="shared" si="4"/>
        <v>0</v>
      </c>
      <c r="R24" s="17" t="s">
        <v>79</v>
      </c>
      <c r="S24" s="18" t="s">
        <v>79</v>
      </c>
      <c r="T24" s="19" t="str">
        <f t="shared" si="5"/>
        <v>3</v>
      </c>
      <c r="U24" s="17" t="s">
        <v>13</v>
      </c>
      <c r="V24" s="18" t="s">
        <v>79</v>
      </c>
      <c r="W24" s="77">
        <f t="shared" si="10"/>
        <v>0</v>
      </c>
      <c r="X24" s="17" t="s">
        <v>79</v>
      </c>
      <c r="Y24" s="18" t="s">
        <v>13</v>
      </c>
      <c r="Z24" s="19">
        <f t="shared" si="12"/>
        <v>0</v>
      </c>
      <c r="AA24" s="17" t="s">
        <v>82</v>
      </c>
      <c r="AB24" s="18" t="s">
        <v>79</v>
      </c>
      <c r="AC24" s="19" t="str">
        <f t="shared" si="6"/>
        <v>2</v>
      </c>
      <c r="AD24" s="27"/>
      <c r="AE24" s="25"/>
      <c r="AF24" s="19"/>
      <c r="AG24" s="20">
        <f t="shared" si="14"/>
        <v>10</v>
      </c>
      <c r="AH24" s="21">
        <f>'1.Spieltag'!AJ24</f>
        <v>9</v>
      </c>
      <c r="AI24" s="22">
        <f>'1.Spieltag'!AK24</f>
        <v>11</v>
      </c>
      <c r="AJ24" s="23">
        <f t="shared" si="15"/>
        <v>19</v>
      </c>
      <c r="AK24" s="24">
        <f t="shared" si="9"/>
        <v>7</v>
      </c>
      <c r="AL24" s="1"/>
    </row>
    <row r="25" spans="1:38" ht="24.95" customHeight="1" thickBot="1" x14ac:dyDescent="0.25">
      <c r="A25" s="28">
        <f t="shared" ref="A25" si="16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7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8">AG25+AH25</f>
        <v>0</v>
      </c>
      <c r="AK25" s="24">
        <f t="shared" si="9"/>
        <v>18</v>
      </c>
      <c r="AL25" s="1"/>
    </row>
    <row r="26" spans="1:38" ht="28.15" customHeight="1" thickBot="1" x14ac:dyDescent="0.25">
      <c r="A26" s="28">
        <f t="shared" ref="A26" si="19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7"/>
        <v>0</v>
      </c>
      <c r="AH26" s="21">
        <f>'1.Spieltag'!AJ26</f>
        <v>0</v>
      </c>
      <c r="AI26" s="22">
        <f>'1.Spieltag'!AK26</f>
        <v>18</v>
      </c>
      <c r="AJ26" s="23">
        <f t="shared" si="18"/>
        <v>0</v>
      </c>
      <c r="AK26" s="24">
        <f t="shared" si="9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26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5">
    <cfRule type="colorScale" priority="11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8" priority="1107" rank="3"/>
  </conditionalFormatting>
  <conditionalFormatting sqref="B8:B26">
    <cfRule type="expression" dxfId="167" priority="5">
      <formula>($AG8&gt;40)</formula>
    </cfRule>
  </conditionalFormatting>
  <conditionalFormatting sqref="F6 F4 C6 X4 L4 O6 U4 AA4 U6 R4 R6 O4 X6 C4 AA6">
    <cfRule type="cellIs" dxfId="166" priority="4" operator="equal">
      <formula>"Schalke 04"</formula>
    </cfRule>
  </conditionalFormatting>
  <conditionalFormatting sqref="C6 I4 R6 R4 L6 I6">
    <cfRule type="cellIs" dxfId="165" priority="3" operator="equal">
      <formula>"Schalke 04"</formula>
    </cfRule>
  </conditionalFormatting>
  <conditionalFormatting sqref="AG28:AG1048576 AG1:AG26">
    <cfRule type="top10" dxfId="164" priority="156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opLeftCell="A16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60"/>
      <c r="AD1" s="16"/>
      <c r="AE1" s="65"/>
      <c r="AF1" s="65"/>
      <c r="AK1" s="31"/>
    </row>
    <row r="2" spans="1:41" ht="12" x14ac:dyDescent="0.2">
      <c r="B2" s="16"/>
      <c r="AC2" s="60"/>
      <c r="AD2" s="16"/>
      <c r="AE2" s="66"/>
      <c r="AF2" s="66"/>
    </row>
    <row r="3" spans="1:41" ht="12" x14ac:dyDescent="0.2">
      <c r="B3" s="16"/>
      <c r="AC3" s="60"/>
      <c r="AD3" s="16"/>
      <c r="AE3" s="65"/>
      <c r="AF3" s="65"/>
    </row>
    <row r="4" spans="1:41" ht="16.5" thickBot="1" x14ac:dyDescent="0.3">
      <c r="A4" s="2" t="s">
        <v>17</v>
      </c>
      <c r="B4" s="16"/>
      <c r="C4" s="16" t="s">
        <v>71</v>
      </c>
      <c r="F4" s="16" t="s">
        <v>67</v>
      </c>
      <c r="I4" s="16" t="s">
        <v>68</v>
      </c>
      <c r="L4" s="16" t="s">
        <v>65</v>
      </c>
      <c r="O4" s="16" t="s">
        <v>63</v>
      </c>
      <c r="R4" s="16" t="s">
        <v>70</v>
      </c>
      <c r="U4" s="16" t="s">
        <v>66</v>
      </c>
      <c r="X4" s="16" t="s">
        <v>76</v>
      </c>
      <c r="AA4" s="16" t="s">
        <v>78</v>
      </c>
      <c r="AE4" s="67"/>
      <c r="AF4" s="67"/>
      <c r="AK4" s="44"/>
    </row>
    <row r="5" spans="1:41" ht="13.5" thickBot="1" x14ac:dyDescent="0.25">
      <c r="B5" s="16"/>
      <c r="F5" s="1"/>
      <c r="I5" s="13"/>
      <c r="L5" s="7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12</v>
      </c>
      <c r="I6" s="16" t="s">
        <v>77</v>
      </c>
      <c r="L6" s="16" t="s">
        <v>11</v>
      </c>
      <c r="O6" s="16" t="s">
        <v>64</v>
      </c>
      <c r="R6" s="16" t="s">
        <v>72</v>
      </c>
      <c r="U6" s="16" t="s">
        <v>69</v>
      </c>
      <c r="X6" s="16" t="s">
        <v>74</v>
      </c>
      <c r="AA6" s="16" t="s">
        <v>73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80</v>
      </c>
      <c r="E7" s="69" t="s">
        <v>1</v>
      </c>
      <c r="F7" s="68" t="s">
        <v>13</v>
      </c>
      <c r="G7" s="68" t="s">
        <v>2</v>
      </c>
      <c r="H7" s="69" t="s">
        <v>1</v>
      </c>
      <c r="I7" s="68" t="s">
        <v>80</v>
      </c>
      <c r="J7" s="68" t="s">
        <v>2</v>
      </c>
      <c r="K7" s="69" t="s">
        <v>1</v>
      </c>
      <c r="L7" s="68" t="s">
        <v>80</v>
      </c>
      <c r="M7" s="68" t="s">
        <v>80</v>
      </c>
      <c r="N7" s="69" t="s">
        <v>1</v>
      </c>
      <c r="O7" s="68" t="s">
        <v>79</v>
      </c>
      <c r="P7" s="68" t="s">
        <v>13</v>
      </c>
      <c r="Q7" s="69" t="s">
        <v>1</v>
      </c>
      <c r="R7" s="68" t="s">
        <v>80</v>
      </c>
      <c r="S7" s="68" t="s">
        <v>79</v>
      </c>
      <c r="T7" s="69" t="s">
        <v>1</v>
      </c>
      <c r="U7" s="68" t="s">
        <v>13</v>
      </c>
      <c r="V7" s="68" t="s">
        <v>79</v>
      </c>
      <c r="W7" s="69" t="s">
        <v>1</v>
      </c>
      <c r="X7" s="68" t="s">
        <v>79</v>
      </c>
      <c r="Y7" s="68" t="s">
        <v>79</v>
      </c>
      <c r="Z7" s="69" t="s">
        <v>1</v>
      </c>
      <c r="AA7" s="68" t="s">
        <v>80</v>
      </c>
      <c r="AB7" s="68" t="s">
        <v>90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3</v>
      </c>
      <c r="B8" s="20" t="str">
        <f>'2.Spieltag '!B8</f>
        <v>FlorianS04</v>
      </c>
      <c r="C8" s="17" t="s">
        <v>13</v>
      </c>
      <c r="D8" s="18" t="s">
        <v>79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3</v>
      </c>
      <c r="F8" s="17" t="s">
        <v>2</v>
      </c>
      <c r="G8" s="18" t="s">
        <v>79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80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79</v>
      </c>
      <c r="N8" s="19" t="str">
        <f t="shared" ref="N8:N24" si="4">IF(OR(EXACT($L$7,L8)*(EXACT($M$7,M8)))=TRUE,$AO$9,IF(($M$7-$L$7=M8-L8),$AO$8,IF(OR(EXACT($L$7&gt;$M$7,L8&gt;M8)*EXACT($L$7=$M$7,L8=M8)*EXACT($L$7&lt;$M$7,L8&lt;M8)),$AO$7,0)))</f>
        <v>3</v>
      </c>
      <c r="O8" s="17" t="s">
        <v>80</v>
      </c>
      <c r="P8" s="18" t="s">
        <v>80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79</v>
      </c>
      <c r="S8" s="18" t="s">
        <v>13</v>
      </c>
      <c r="T8" s="19" t="str">
        <f t="shared" ref="T8:T24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13</v>
      </c>
      <c r="W8" s="19">
        <f t="shared" ref="W8:W24" si="7">IF(OR(EXACT($U$7,U8)*(EXACT($V$7,V8)))=TRUE,$AO$9,IF(($V$7-$U$7=V8-U8),$AO$8,IF(OR(EXACT($U$7&gt;$V$7,U8&gt;V8)*EXACT($U$7=$V$7,U8=V8)*EXACT($U$7&lt;$V$7,U8&lt;V8)),$AO$7,0)))</f>
        <v>0</v>
      </c>
      <c r="X8" s="17" t="s">
        <v>79</v>
      </c>
      <c r="Y8" s="18" t="s">
        <v>79</v>
      </c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 t="s">
        <v>79</v>
      </c>
      <c r="AB8" s="18" t="s">
        <v>82</v>
      </c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8" si="10">E8+H8+K8+N8+Q8+T8+W8+Z8+AC8+AF8</f>
        <v>16</v>
      </c>
      <c r="AH8" s="21">
        <f>'2.Spieltag '!AJ8</f>
        <v>16</v>
      </c>
      <c r="AI8" s="22">
        <f>'2.Spieltag '!AK8</f>
        <v>13</v>
      </c>
      <c r="AJ8" s="23">
        <f t="shared" ref="AJ8:AJ23" si="11">AG8+AH8</f>
        <v>32</v>
      </c>
      <c r="AK8" s="24">
        <f t="shared" ref="AK8:AK26" si="12">RANK(AJ8,$AJ$8:$AJ$26)</f>
        <v>3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8</v>
      </c>
      <c r="B9" s="20" t="str">
        <f>'2.Spieltag '!B9</f>
        <v>Franzi04</v>
      </c>
      <c r="C9" s="17" t="s">
        <v>13</v>
      </c>
      <c r="D9" s="18" t="s">
        <v>79</v>
      </c>
      <c r="E9" s="19" t="str">
        <f t="shared" si="1"/>
        <v>3</v>
      </c>
      <c r="F9" s="17" t="s">
        <v>2</v>
      </c>
      <c r="G9" s="18" t="s">
        <v>79</v>
      </c>
      <c r="H9" s="19">
        <f t="shared" si="2"/>
        <v>0</v>
      </c>
      <c r="I9" s="17" t="s">
        <v>79</v>
      </c>
      <c r="J9" s="18" t="s">
        <v>79</v>
      </c>
      <c r="K9" s="19">
        <f t="shared" si="3"/>
        <v>0</v>
      </c>
      <c r="L9" s="17" t="s">
        <v>79</v>
      </c>
      <c r="M9" s="18" t="s">
        <v>13</v>
      </c>
      <c r="N9" s="19">
        <f t="shared" si="4"/>
        <v>0</v>
      </c>
      <c r="O9" s="17" t="s">
        <v>13</v>
      </c>
      <c r="P9" s="18" t="s">
        <v>79</v>
      </c>
      <c r="Q9" s="19">
        <f t="shared" si="5"/>
        <v>0</v>
      </c>
      <c r="R9" s="17" t="s">
        <v>79</v>
      </c>
      <c r="S9" s="18" t="s">
        <v>13</v>
      </c>
      <c r="T9" s="19" t="str">
        <f t="shared" si="6"/>
        <v>3</v>
      </c>
      <c r="U9" s="17" t="s">
        <v>79</v>
      </c>
      <c r="V9" s="18" t="s">
        <v>2</v>
      </c>
      <c r="W9" s="19">
        <f t="shared" si="7"/>
        <v>0</v>
      </c>
      <c r="X9" s="17" t="s">
        <v>79</v>
      </c>
      <c r="Y9" s="18" t="s">
        <v>80</v>
      </c>
      <c r="Z9" s="19">
        <f t="shared" si="8"/>
        <v>0</v>
      </c>
      <c r="AA9" s="17" t="s">
        <v>80</v>
      </c>
      <c r="AB9" s="18" t="s">
        <v>2</v>
      </c>
      <c r="AC9" s="19" t="str">
        <f t="shared" si="9"/>
        <v>2</v>
      </c>
      <c r="AD9" s="27"/>
      <c r="AE9" s="25"/>
      <c r="AF9" s="19"/>
      <c r="AG9" s="20">
        <f t="shared" si="10"/>
        <v>8</v>
      </c>
      <c r="AH9" s="21">
        <f>'2.Spieltag '!AJ9</f>
        <v>19</v>
      </c>
      <c r="AI9" s="22">
        <f>'2.Spieltag '!AK9</f>
        <v>7</v>
      </c>
      <c r="AJ9" s="23">
        <f t="shared" si="11"/>
        <v>27</v>
      </c>
      <c r="AK9" s="24">
        <f t="shared" si="12"/>
        <v>8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8</v>
      </c>
      <c r="B10" s="20" t="str">
        <f>'2.Spieltag '!B10</f>
        <v>jupp04</v>
      </c>
      <c r="C10" s="17" t="s">
        <v>2</v>
      </c>
      <c r="D10" s="18" t="s">
        <v>79</v>
      </c>
      <c r="E10" s="19" t="str">
        <f t="shared" si="1"/>
        <v>2</v>
      </c>
      <c r="F10" s="17" t="s">
        <v>2</v>
      </c>
      <c r="G10" s="18" t="s">
        <v>79</v>
      </c>
      <c r="H10" s="19">
        <f t="shared" si="2"/>
        <v>0</v>
      </c>
      <c r="I10" s="17" t="s">
        <v>2</v>
      </c>
      <c r="J10" s="18" t="s">
        <v>79</v>
      </c>
      <c r="K10" s="19">
        <f t="shared" si="3"/>
        <v>0</v>
      </c>
      <c r="L10" s="17" t="s">
        <v>79</v>
      </c>
      <c r="M10" s="18" t="s">
        <v>13</v>
      </c>
      <c r="N10" s="19">
        <f t="shared" si="4"/>
        <v>0</v>
      </c>
      <c r="O10" s="17" t="s">
        <v>13</v>
      </c>
      <c r="P10" s="18" t="s">
        <v>13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13</v>
      </c>
      <c r="W10" s="19">
        <f t="shared" si="7"/>
        <v>0</v>
      </c>
      <c r="X10" s="17" t="s">
        <v>2</v>
      </c>
      <c r="Y10" s="18" t="s">
        <v>79</v>
      </c>
      <c r="Z10" s="19">
        <f t="shared" si="8"/>
        <v>0</v>
      </c>
      <c r="AA10" s="17" t="s">
        <v>80</v>
      </c>
      <c r="AB10" s="18" t="s">
        <v>82</v>
      </c>
      <c r="AC10" s="19" t="str">
        <f t="shared" si="9"/>
        <v>2</v>
      </c>
      <c r="AD10" s="27"/>
      <c r="AE10" s="25"/>
      <c r="AF10" s="19"/>
      <c r="AG10" s="20">
        <f t="shared" si="10"/>
        <v>4</v>
      </c>
      <c r="AH10" s="21">
        <f>'2.Spieltag '!AJ10</f>
        <v>23</v>
      </c>
      <c r="AI10" s="22">
        <f>'2.Spieltag '!AK10</f>
        <v>3</v>
      </c>
      <c r="AJ10" s="23">
        <f t="shared" si="11"/>
        <v>27</v>
      </c>
      <c r="AK10" s="24">
        <f t="shared" si="12"/>
        <v>8</v>
      </c>
      <c r="AL10" s="72"/>
    </row>
    <row r="11" spans="1:41" ht="24.95" customHeight="1" thickBot="1" x14ac:dyDescent="0.25">
      <c r="A11" s="28">
        <f t="shared" si="0"/>
        <v>8</v>
      </c>
      <c r="B11" s="20" t="str">
        <f>'2.Spieltag '!B11</f>
        <v>Lola04</v>
      </c>
      <c r="C11" s="17" t="s">
        <v>2</v>
      </c>
      <c r="D11" s="18" t="s">
        <v>79</v>
      </c>
      <c r="E11" s="19" t="str">
        <f t="shared" si="1"/>
        <v>2</v>
      </c>
      <c r="F11" s="17" t="s">
        <v>13</v>
      </c>
      <c r="G11" s="18" t="s">
        <v>80</v>
      </c>
      <c r="H11" s="19">
        <f t="shared" si="2"/>
        <v>0</v>
      </c>
      <c r="I11" s="17" t="s">
        <v>13</v>
      </c>
      <c r="J11" s="18" t="s">
        <v>79</v>
      </c>
      <c r="K11" s="19">
        <f t="shared" si="3"/>
        <v>0</v>
      </c>
      <c r="L11" s="17" t="s">
        <v>13</v>
      </c>
      <c r="M11" s="18" t="s">
        <v>13</v>
      </c>
      <c r="N11" s="19" t="str">
        <f t="shared" si="4"/>
        <v>3</v>
      </c>
      <c r="O11" s="17" t="s">
        <v>79</v>
      </c>
      <c r="P11" s="18" t="s">
        <v>79</v>
      </c>
      <c r="Q11" s="19">
        <f t="shared" si="5"/>
        <v>0</v>
      </c>
      <c r="R11" s="17" t="s">
        <v>13</v>
      </c>
      <c r="S11" s="18" t="s">
        <v>2</v>
      </c>
      <c r="T11" s="19" t="str">
        <f t="shared" si="6"/>
        <v>3</v>
      </c>
      <c r="U11" s="17" t="s">
        <v>79</v>
      </c>
      <c r="V11" s="18" t="s">
        <v>13</v>
      </c>
      <c r="W11" s="19">
        <f t="shared" si="7"/>
        <v>0</v>
      </c>
      <c r="X11" s="17" t="s">
        <v>79</v>
      </c>
      <c r="Y11" s="18" t="s">
        <v>80</v>
      </c>
      <c r="Z11" s="19">
        <f t="shared" si="8"/>
        <v>0</v>
      </c>
      <c r="AA11" s="17" t="s">
        <v>79</v>
      </c>
      <c r="AB11" s="18" t="s">
        <v>2</v>
      </c>
      <c r="AC11" s="19" t="str">
        <f t="shared" si="9"/>
        <v>2</v>
      </c>
      <c r="AD11" s="27"/>
      <c r="AE11" s="25"/>
      <c r="AF11" s="19"/>
      <c r="AG11" s="20">
        <f t="shared" si="10"/>
        <v>10</v>
      </c>
      <c r="AH11" s="21">
        <f>'2.Spieltag '!AJ11</f>
        <v>17</v>
      </c>
      <c r="AI11" s="22">
        <f>'2.Spieltag '!AK11</f>
        <v>10</v>
      </c>
      <c r="AJ11" s="23">
        <f t="shared" si="11"/>
        <v>27</v>
      </c>
      <c r="AK11" s="24">
        <f t="shared" si="12"/>
        <v>8</v>
      </c>
      <c r="AL11" s="1"/>
    </row>
    <row r="12" spans="1:41" ht="24.95" customHeight="1" thickBot="1" x14ac:dyDescent="0.25">
      <c r="A12" s="28">
        <f t="shared" si="0"/>
        <v>3</v>
      </c>
      <c r="B12" s="20" t="str">
        <f>'2.Spieltag '!B12</f>
        <v>Master1</v>
      </c>
      <c r="C12" s="17" t="s">
        <v>2</v>
      </c>
      <c r="D12" s="18" t="s">
        <v>79</v>
      </c>
      <c r="E12" s="19" t="str">
        <f t="shared" si="1"/>
        <v>2</v>
      </c>
      <c r="F12" s="17" t="s">
        <v>2</v>
      </c>
      <c r="G12" s="18" t="s">
        <v>13</v>
      </c>
      <c r="H12" s="19">
        <f t="shared" si="2"/>
        <v>0</v>
      </c>
      <c r="I12" s="17" t="s">
        <v>13</v>
      </c>
      <c r="J12" s="18" t="s">
        <v>79</v>
      </c>
      <c r="K12" s="19">
        <f t="shared" si="3"/>
        <v>0</v>
      </c>
      <c r="L12" s="17" t="s">
        <v>13</v>
      </c>
      <c r="M12" s="18" t="s">
        <v>13</v>
      </c>
      <c r="N12" s="19" t="str">
        <f t="shared" si="4"/>
        <v>3</v>
      </c>
      <c r="O12" s="17" t="s">
        <v>13</v>
      </c>
      <c r="P12" s="18" t="s">
        <v>13</v>
      </c>
      <c r="Q12" s="19">
        <f t="shared" si="5"/>
        <v>0</v>
      </c>
      <c r="R12" s="17" t="s">
        <v>79</v>
      </c>
      <c r="S12" s="18" t="s">
        <v>2</v>
      </c>
      <c r="T12" s="19" t="str">
        <f t="shared" si="6"/>
        <v>2</v>
      </c>
      <c r="U12" s="17" t="s">
        <v>13</v>
      </c>
      <c r="V12" s="18" t="s">
        <v>13</v>
      </c>
      <c r="W12" s="19">
        <f t="shared" si="7"/>
        <v>0</v>
      </c>
      <c r="X12" s="17" t="s">
        <v>13</v>
      </c>
      <c r="Y12" s="18" t="s">
        <v>79</v>
      </c>
      <c r="Z12" s="19">
        <f t="shared" si="8"/>
        <v>0</v>
      </c>
      <c r="AA12" s="17" t="s">
        <v>80</v>
      </c>
      <c r="AB12" s="18" t="s">
        <v>2</v>
      </c>
      <c r="AC12" s="19" t="str">
        <f t="shared" si="9"/>
        <v>2</v>
      </c>
      <c r="AD12" s="27"/>
      <c r="AE12" s="25"/>
      <c r="AF12" s="19"/>
      <c r="AG12" s="20">
        <f t="shared" si="10"/>
        <v>9</v>
      </c>
      <c r="AH12" s="21">
        <f>'2.Spieltag '!AJ12</f>
        <v>23</v>
      </c>
      <c r="AI12" s="22">
        <f>'2.Spieltag '!AK12</f>
        <v>3</v>
      </c>
      <c r="AJ12" s="23">
        <f t="shared" si="11"/>
        <v>32</v>
      </c>
      <c r="AK12" s="24">
        <f t="shared" si="12"/>
        <v>3</v>
      </c>
      <c r="AL12" s="1"/>
    </row>
    <row r="13" spans="1:41" ht="24.95" customHeight="1" thickBot="1" x14ac:dyDescent="0.25">
      <c r="A13" s="28">
        <f t="shared" si="0"/>
        <v>14</v>
      </c>
      <c r="B13" s="20" t="str">
        <f>'2.Spieltag '!B13</f>
        <v>MB AC Norbert</v>
      </c>
      <c r="C13" s="17" t="s">
        <v>13</v>
      </c>
      <c r="D13" s="18" t="s">
        <v>80</v>
      </c>
      <c r="E13" s="19" t="str">
        <f t="shared" si="1"/>
        <v>2</v>
      </c>
      <c r="F13" s="17" t="s">
        <v>80</v>
      </c>
      <c r="G13" s="18" t="s">
        <v>13</v>
      </c>
      <c r="H13" s="19" t="str">
        <f t="shared" si="2"/>
        <v>2</v>
      </c>
      <c r="I13" s="17" t="s">
        <v>2</v>
      </c>
      <c r="J13" s="18" t="s">
        <v>79</v>
      </c>
      <c r="K13" s="19">
        <f t="shared" si="3"/>
        <v>0</v>
      </c>
      <c r="L13" s="17" t="s">
        <v>79</v>
      </c>
      <c r="M13" s="18" t="s">
        <v>13</v>
      </c>
      <c r="N13" s="19">
        <f t="shared" si="4"/>
        <v>0</v>
      </c>
      <c r="O13" s="17" t="s">
        <v>80</v>
      </c>
      <c r="P13" s="18" t="s">
        <v>80</v>
      </c>
      <c r="Q13" s="19">
        <f t="shared" si="5"/>
        <v>0</v>
      </c>
      <c r="R13" s="17" t="s">
        <v>80</v>
      </c>
      <c r="S13" s="18" t="s">
        <v>2</v>
      </c>
      <c r="T13" s="19" t="str">
        <f t="shared" si="6"/>
        <v>2</v>
      </c>
      <c r="U13" s="17" t="s">
        <v>13</v>
      </c>
      <c r="V13" s="18" t="s">
        <v>13</v>
      </c>
      <c r="W13" s="19">
        <f t="shared" si="7"/>
        <v>0</v>
      </c>
      <c r="X13" s="17" t="s">
        <v>13</v>
      </c>
      <c r="Y13" s="18" t="s">
        <v>80</v>
      </c>
      <c r="Z13" s="19">
        <f t="shared" si="8"/>
        <v>0</v>
      </c>
      <c r="AA13" s="17" t="s">
        <v>80</v>
      </c>
      <c r="AB13" s="18" t="s">
        <v>80</v>
      </c>
      <c r="AC13" s="19">
        <f t="shared" si="9"/>
        <v>0</v>
      </c>
      <c r="AD13" s="27"/>
      <c r="AE13" s="25"/>
      <c r="AF13" s="19"/>
      <c r="AG13" s="20">
        <f t="shared" si="10"/>
        <v>6</v>
      </c>
      <c r="AH13" s="21">
        <f>'2.Spieltag '!AJ13</f>
        <v>16</v>
      </c>
      <c r="AI13" s="22">
        <f>'2.Spieltag '!AK13</f>
        <v>13</v>
      </c>
      <c r="AJ13" s="23">
        <f t="shared" si="11"/>
        <v>22</v>
      </c>
      <c r="AK13" s="24">
        <f t="shared" si="12"/>
        <v>14</v>
      </c>
      <c r="AL13" s="1"/>
    </row>
    <row r="14" spans="1:41" ht="24.95" customHeight="1" thickBot="1" x14ac:dyDescent="0.25">
      <c r="A14" s="28">
        <f t="shared" si="0"/>
        <v>12</v>
      </c>
      <c r="B14" s="20" t="str">
        <f>'2.Spieltag '!B14</f>
        <v>Mike04</v>
      </c>
      <c r="C14" s="17" t="s">
        <v>13</v>
      </c>
      <c r="D14" s="18" t="s">
        <v>80</v>
      </c>
      <c r="E14" s="19" t="str">
        <f t="shared" si="1"/>
        <v>2</v>
      </c>
      <c r="F14" s="17" t="s">
        <v>2</v>
      </c>
      <c r="G14" s="18" t="s">
        <v>80</v>
      </c>
      <c r="H14" s="19">
        <f t="shared" si="2"/>
        <v>0</v>
      </c>
      <c r="I14" s="17" t="s">
        <v>13</v>
      </c>
      <c r="J14" s="18" t="s">
        <v>80</v>
      </c>
      <c r="K14" s="19">
        <f t="shared" si="3"/>
        <v>0</v>
      </c>
      <c r="L14" s="17" t="s">
        <v>80</v>
      </c>
      <c r="M14" s="18" t="s">
        <v>79</v>
      </c>
      <c r="N14" s="19">
        <f t="shared" si="4"/>
        <v>0</v>
      </c>
      <c r="O14" s="17" t="s">
        <v>79</v>
      </c>
      <c r="P14" s="18" t="s">
        <v>80</v>
      </c>
      <c r="Q14" s="19">
        <f t="shared" si="5"/>
        <v>0</v>
      </c>
      <c r="R14" s="17" t="s">
        <v>79</v>
      </c>
      <c r="S14" s="18" t="s">
        <v>79</v>
      </c>
      <c r="T14" s="19">
        <f t="shared" si="6"/>
        <v>0</v>
      </c>
      <c r="U14" s="17" t="s">
        <v>80</v>
      </c>
      <c r="V14" s="18" t="s">
        <v>13</v>
      </c>
      <c r="W14" s="19">
        <f t="shared" si="7"/>
        <v>0</v>
      </c>
      <c r="X14" s="17" t="s">
        <v>13</v>
      </c>
      <c r="Y14" s="18" t="s">
        <v>80</v>
      </c>
      <c r="Z14" s="19">
        <f t="shared" si="8"/>
        <v>0</v>
      </c>
      <c r="AA14" s="17" t="s">
        <v>80</v>
      </c>
      <c r="AB14" s="18" t="s">
        <v>2</v>
      </c>
      <c r="AC14" s="19" t="str">
        <f t="shared" si="9"/>
        <v>2</v>
      </c>
      <c r="AD14" s="26"/>
      <c r="AE14" s="25"/>
      <c r="AF14" s="19"/>
      <c r="AG14" s="20">
        <f t="shared" si="10"/>
        <v>4</v>
      </c>
      <c r="AH14" s="21">
        <f>'2.Spieltag '!AJ14</f>
        <v>21</v>
      </c>
      <c r="AI14" s="22">
        <f>'2.Spieltag '!AK14</f>
        <v>6</v>
      </c>
      <c r="AJ14" s="23">
        <f t="shared" si="11"/>
        <v>25</v>
      </c>
      <c r="AK14" s="24">
        <f t="shared" si="12"/>
        <v>12</v>
      </c>
      <c r="AL14" s="1"/>
    </row>
    <row r="15" spans="1:41" ht="24.95" customHeight="1" thickBot="1" x14ac:dyDescent="0.25">
      <c r="A15" s="28">
        <f t="shared" si="0"/>
        <v>12</v>
      </c>
      <c r="B15" s="20" t="str">
        <f>'2.Spieltag '!B15</f>
        <v>Nico1904</v>
      </c>
      <c r="C15" s="17" t="s">
        <v>2</v>
      </c>
      <c r="D15" s="18" t="s">
        <v>79</v>
      </c>
      <c r="E15" s="19" t="str">
        <f t="shared" si="1"/>
        <v>2</v>
      </c>
      <c r="F15" s="17" t="s">
        <v>13</v>
      </c>
      <c r="G15" s="18" t="s">
        <v>79</v>
      </c>
      <c r="H15" s="19">
        <f t="shared" si="2"/>
        <v>0</v>
      </c>
      <c r="I15" s="17" t="s">
        <v>13</v>
      </c>
      <c r="J15" s="18" t="s">
        <v>79</v>
      </c>
      <c r="K15" s="19">
        <f t="shared" si="3"/>
        <v>0</v>
      </c>
      <c r="L15" s="17" t="s">
        <v>80</v>
      </c>
      <c r="M15" s="18" t="s">
        <v>79</v>
      </c>
      <c r="N15" s="19">
        <f t="shared" si="4"/>
        <v>0</v>
      </c>
      <c r="O15" s="17" t="s">
        <v>79</v>
      </c>
      <c r="P15" s="18" t="s">
        <v>79</v>
      </c>
      <c r="Q15" s="19">
        <f t="shared" si="5"/>
        <v>0</v>
      </c>
      <c r="R15" s="17" t="s">
        <v>79</v>
      </c>
      <c r="S15" s="18" t="s">
        <v>13</v>
      </c>
      <c r="T15" s="19" t="str">
        <f t="shared" si="6"/>
        <v>3</v>
      </c>
      <c r="U15" s="17" t="s">
        <v>80</v>
      </c>
      <c r="V15" s="18" t="s">
        <v>79</v>
      </c>
      <c r="W15" s="19">
        <f t="shared" si="7"/>
        <v>0</v>
      </c>
      <c r="X15" s="17" t="s">
        <v>13</v>
      </c>
      <c r="Y15" s="18" t="s">
        <v>13</v>
      </c>
      <c r="Z15" s="19" t="str">
        <f t="shared" si="8"/>
        <v>3</v>
      </c>
      <c r="AA15" s="17" t="s">
        <v>80</v>
      </c>
      <c r="AB15" s="18" t="s">
        <v>14</v>
      </c>
      <c r="AC15" s="19" t="str">
        <f t="shared" si="9"/>
        <v>2</v>
      </c>
      <c r="AD15" s="27"/>
      <c r="AE15" s="25"/>
      <c r="AF15" s="19"/>
      <c r="AG15" s="20">
        <f t="shared" si="10"/>
        <v>10</v>
      </c>
      <c r="AH15" s="21">
        <f>'2.Spieltag '!AJ15</f>
        <v>15</v>
      </c>
      <c r="AI15" s="22">
        <f>'2.Spieltag '!AK15</f>
        <v>15</v>
      </c>
      <c r="AJ15" s="23">
        <f t="shared" si="11"/>
        <v>25</v>
      </c>
      <c r="AK15" s="24">
        <f t="shared" si="12"/>
        <v>12</v>
      </c>
      <c r="AL15" s="1"/>
    </row>
    <row r="16" spans="1:41" ht="24.95" customHeight="1" thickBot="1" x14ac:dyDescent="0.25">
      <c r="A16" s="28">
        <f t="shared" si="0"/>
        <v>6</v>
      </c>
      <c r="B16" s="20" t="str">
        <f>'2.Spieltag '!B16</f>
        <v>Reinhold</v>
      </c>
      <c r="C16" s="17" t="s">
        <v>13</v>
      </c>
      <c r="D16" s="18" t="s">
        <v>79</v>
      </c>
      <c r="E16" s="19" t="str">
        <f t="shared" si="1"/>
        <v>3</v>
      </c>
      <c r="F16" s="17" t="s">
        <v>2</v>
      </c>
      <c r="G16" s="18" t="s">
        <v>13</v>
      </c>
      <c r="H16" s="19">
        <f t="shared" si="2"/>
        <v>0</v>
      </c>
      <c r="I16" s="17" t="s">
        <v>13</v>
      </c>
      <c r="J16" s="18" t="s">
        <v>80</v>
      </c>
      <c r="K16" s="19">
        <f t="shared" si="3"/>
        <v>0</v>
      </c>
      <c r="L16" s="17" t="s">
        <v>80</v>
      </c>
      <c r="M16" s="18" t="s">
        <v>79</v>
      </c>
      <c r="N16" s="19">
        <f t="shared" si="4"/>
        <v>0</v>
      </c>
      <c r="O16" s="17" t="s">
        <v>79</v>
      </c>
      <c r="P16" s="18" t="s">
        <v>2</v>
      </c>
      <c r="Q16" s="19" t="str">
        <f t="shared" si="5"/>
        <v>2</v>
      </c>
      <c r="R16" s="17" t="s">
        <v>79</v>
      </c>
      <c r="S16" s="18" t="s">
        <v>2</v>
      </c>
      <c r="T16" s="19" t="str">
        <f t="shared" si="6"/>
        <v>2</v>
      </c>
      <c r="U16" s="17" t="s">
        <v>2</v>
      </c>
      <c r="V16" s="18" t="s">
        <v>13</v>
      </c>
      <c r="W16" s="19" t="str">
        <f t="shared" si="7"/>
        <v>3</v>
      </c>
      <c r="X16" s="17" t="s">
        <v>13</v>
      </c>
      <c r="Y16" s="18" t="s">
        <v>80</v>
      </c>
      <c r="Z16" s="19">
        <f t="shared" si="8"/>
        <v>0</v>
      </c>
      <c r="AA16" s="17" t="s">
        <v>13</v>
      </c>
      <c r="AB16" s="18" t="s">
        <v>82</v>
      </c>
      <c r="AC16" s="19" t="str">
        <f t="shared" si="9"/>
        <v>2</v>
      </c>
      <c r="AD16" s="27"/>
      <c r="AE16" s="25"/>
      <c r="AF16" s="19"/>
      <c r="AG16" s="20">
        <f t="shared" si="10"/>
        <v>12</v>
      </c>
      <c r="AH16" s="21">
        <f>'2.Spieltag '!AJ16</f>
        <v>17</v>
      </c>
      <c r="AI16" s="22">
        <f>'2.Spieltag '!AK16</f>
        <v>10</v>
      </c>
      <c r="AJ16" s="23">
        <f t="shared" si="11"/>
        <v>29</v>
      </c>
      <c r="AK16" s="24">
        <f t="shared" si="12"/>
        <v>6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Ricardo04</v>
      </c>
      <c r="C17" s="17" t="s">
        <v>13</v>
      </c>
      <c r="D17" s="18" t="s">
        <v>79</v>
      </c>
      <c r="E17" s="19" t="str">
        <f t="shared" si="1"/>
        <v>3</v>
      </c>
      <c r="F17" s="17" t="s">
        <v>2</v>
      </c>
      <c r="G17" s="18" t="s">
        <v>79</v>
      </c>
      <c r="H17" s="19">
        <f t="shared" si="2"/>
        <v>0</v>
      </c>
      <c r="I17" s="17" t="s">
        <v>13</v>
      </c>
      <c r="J17" s="18" t="s">
        <v>79</v>
      </c>
      <c r="K17" s="19">
        <f t="shared" si="3"/>
        <v>0</v>
      </c>
      <c r="L17" s="17" t="s">
        <v>80</v>
      </c>
      <c r="M17" s="18" t="s">
        <v>13</v>
      </c>
      <c r="N17" s="19">
        <f t="shared" si="4"/>
        <v>0</v>
      </c>
      <c r="O17" s="17" t="s">
        <v>79</v>
      </c>
      <c r="P17" s="18" t="s">
        <v>80</v>
      </c>
      <c r="Q17" s="19">
        <f t="shared" si="5"/>
        <v>0</v>
      </c>
      <c r="R17" s="17" t="s">
        <v>79</v>
      </c>
      <c r="S17" s="18" t="s">
        <v>13</v>
      </c>
      <c r="T17" s="19" t="str">
        <f t="shared" si="6"/>
        <v>3</v>
      </c>
      <c r="U17" s="17" t="s">
        <v>79</v>
      </c>
      <c r="V17" s="18" t="s">
        <v>13</v>
      </c>
      <c r="W17" s="19">
        <f t="shared" si="7"/>
        <v>0</v>
      </c>
      <c r="X17" s="17" t="s">
        <v>13</v>
      </c>
      <c r="Y17" s="18" t="s">
        <v>79</v>
      </c>
      <c r="Z17" s="19">
        <f t="shared" si="8"/>
        <v>0</v>
      </c>
      <c r="AA17" s="17" t="s">
        <v>80</v>
      </c>
      <c r="AB17" s="18" t="s">
        <v>14</v>
      </c>
      <c r="AC17" s="19" t="str">
        <f t="shared" si="9"/>
        <v>2</v>
      </c>
      <c r="AD17" s="27"/>
      <c r="AE17" s="25"/>
      <c r="AF17" s="19"/>
      <c r="AG17" s="20">
        <f t="shared" si="10"/>
        <v>8</v>
      </c>
      <c r="AH17" s="21">
        <f>'2.Spieltag '!AJ17</f>
        <v>22</v>
      </c>
      <c r="AI17" s="22">
        <f>'2.Spieltag '!AK17</f>
        <v>5</v>
      </c>
      <c r="AJ17" s="23">
        <f t="shared" si="11"/>
        <v>30</v>
      </c>
      <c r="AK17" s="24">
        <f t="shared" si="12"/>
        <v>5</v>
      </c>
      <c r="AL17" s="1"/>
    </row>
    <row r="18" spans="1:38" ht="24.95" customHeight="1" thickBot="1" x14ac:dyDescent="0.25">
      <c r="A18" s="28">
        <f t="shared" si="0"/>
        <v>6</v>
      </c>
      <c r="B18" s="20" t="str">
        <f>'2.Spieltag '!B18</f>
        <v>Sascha</v>
      </c>
      <c r="C18" s="17" t="s">
        <v>13</v>
      </c>
      <c r="D18" s="18" t="s">
        <v>79</v>
      </c>
      <c r="E18" s="19" t="str">
        <f t="shared" si="1"/>
        <v>3</v>
      </c>
      <c r="F18" s="17" t="s">
        <v>2</v>
      </c>
      <c r="G18" s="18" t="s">
        <v>79</v>
      </c>
      <c r="H18" s="19">
        <f t="shared" si="2"/>
        <v>0</v>
      </c>
      <c r="I18" s="17" t="s">
        <v>79</v>
      </c>
      <c r="J18" s="18" t="s">
        <v>13</v>
      </c>
      <c r="K18" s="19" t="str">
        <f t="shared" si="3"/>
        <v>2</v>
      </c>
      <c r="L18" s="17" t="s">
        <v>79</v>
      </c>
      <c r="M18" s="18" t="s">
        <v>13</v>
      </c>
      <c r="N18" s="19">
        <f t="shared" si="4"/>
        <v>0</v>
      </c>
      <c r="O18" s="17" t="s">
        <v>13</v>
      </c>
      <c r="P18" s="18" t="s">
        <v>80</v>
      </c>
      <c r="Q18" s="19">
        <f t="shared" si="5"/>
        <v>0</v>
      </c>
      <c r="R18" s="17" t="s">
        <v>13</v>
      </c>
      <c r="S18" s="18" t="s">
        <v>2</v>
      </c>
      <c r="T18" s="19" t="str">
        <f t="shared" si="6"/>
        <v>3</v>
      </c>
      <c r="U18" s="17" t="s">
        <v>13</v>
      </c>
      <c r="V18" s="18" t="s">
        <v>82</v>
      </c>
      <c r="W18" s="19">
        <f t="shared" si="7"/>
        <v>0</v>
      </c>
      <c r="X18" s="17" t="s">
        <v>13</v>
      </c>
      <c r="Y18" s="18" t="s">
        <v>79</v>
      </c>
      <c r="Z18" s="19">
        <f t="shared" si="8"/>
        <v>0</v>
      </c>
      <c r="AA18" s="17" t="s">
        <v>80</v>
      </c>
      <c r="AB18" s="18" t="s">
        <v>2</v>
      </c>
      <c r="AC18" s="19" t="str">
        <f t="shared" si="9"/>
        <v>2</v>
      </c>
      <c r="AD18" s="27"/>
      <c r="AE18" s="25"/>
      <c r="AF18" s="19"/>
      <c r="AG18" s="20">
        <f t="shared" si="10"/>
        <v>10</v>
      </c>
      <c r="AH18" s="21">
        <f>'2.Spieltag '!AJ18</f>
        <v>19</v>
      </c>
      <c r="AI18" s="22">
        <f>'2.Spieltag '!AK18</f>
        <v>7</v>
      </c>
      <c r="AJ18" s="23">
        <f t="shared" si="11"/>
        <v>29</v>
      </c>
      <c r="AK18" s="24">
        <f t="shared" si="12"/>
        <v>6</v>
      </c>
      <c r="AL18" s="1"/>
    </row>
    <row r="19" spans="1:38" ht="24.95" customHeight="1" thickBot="1" x14ac:dyDescent="0.25">
      <c r="A19" s="28">
        <f t="shared" si="0"/>
        <v>15</v>
      </c>
      <c r="B19" s="20" t="str">
        <f>'2.Spieltag '!B19</f>
        <v>Schalt04</v>
      </c>
      <c r="C19" s="17" t="s">
        <v>2</v>
      </c>
      <c r="D19" s="18" t="s">
        <v>79</v>
      </c>
      <c r="E19" s="19" t="str">
        <f t="shared" si="1"/>
        <v>2</v>
      </c>
      <c r="F19" s="17" t="s">
        <v>82</v>
      </c>
      <c r="G19" s="18" t="s">
        <v>79</v>
      </c>
      <c r="H19" s="19">
        <f t="shared" si="2"/>
        <v>0</v>
      </c>
      <c r="I19" s="17" t="s">
        <v>79</v>
      </c>
      <c r="J19" s="18" t="s">
        <v>79</v>
      </c>
      <c r="K19" s="19">
        <f t="shared" si="3"/>
        <v>0</v>
      </c>
      <c r="L19" s="17" t="s">
        <v>80</v>
      </c>
      <c r="M19" s="18" t="s">
        <v>79</v>
      </c>
      <c r="N19" s="19">
        <f t="shared" si="4"/>
        <v>0</v>
      </c>
      <c r="O19" s="17" t="s">
        <v>80</v>
      </c>
      <c r="P19" s="18" t="s">
        <v>80</v>
      </c>
      <c r="Q19" s="19">
        <f t="shared" si="5"/>
        <v>0</v>
      </c>
      <c r="R19" s="17" t="s">
        <v>79</v>
      </c>
      <c r="S19" s="18" t="s">
        <v>13</v>
      </c>
      <c r="T19" s="19" t="str">
        <f t="shared" si="6"/>
        <v>3</v>
      </c>
      <c r="U19" s="17" t="s">
        <v>79</v>
      </c>
      <c r="V19" s="18" t="s">
        <v>13</v>
      </c>
      <c r="W19" s="19">
        <f t="shared" si="7"/>
        <v>0</v>
      </c>
      <c r="X19" s="17" t="s">
        <v>2</v>
      </c>
      <c r="Y19" s="18" t="s">
        <v>79</v>
      </c>
      <c r="Z19" s="19">
        <f t="shared" si="8"/>
        <v>0</v>
      </c>
      <c r="AA19" s="17" t="s">
        <v>80</v>
      </c>
      <c r="AB19" s="18" t="s">
        <v>13</v>
      </c>
      <c r="AC19" s="19" t="str">
        <f t="shared" si="9"/>
        <v>2</v>
      </c>
      <c r="AD19" s="27"/>
      <c r="AE19" s="25"/>
      <c r="AF19" s="19"/>
      <c r="AG19" s="20">
        <f>E19+K19+Q19+T19+N19+H19+W19+Z19+AC19+AF19</f>
        <v>7</v>
      </c>
      <c r="AH19" s="21">
        <f>'2.Spieltag '!AJ19</f>
        <v>14</v>
      </c>
      <c r="AI19" s="22">
        <f>'2.Spieltag '!AK19</f>
        <v>16</v>
      </c>
      <c r="AJ19" s="23">
        <f t="shared" si="11"/>
        <v>21</v>
      </c>
      <c r="AK19" s="24">
        <f t="shared" si="12"/>
        <v>15</v>
      </c>
      <c r="AL19" s="1"/>
    </row>
    <row r="20" spans="1:38" ht="24.95" customHeight="1" thickBot="1" x14ac:dyDescent="0.25">
      <c r="A20" s="28">
        <f t="shared" si="0"/>
        <v>1</v>
      </c>
      <c r="B20" s="20" t="str">
        <f>'2.Spieltag '!B20</f>
        <v>schmiddi04</v>
      </c>
      <c r="C20" s="17" t="s">
        <v>79</v>
      </c>
      <c r="D20" s="18" t="s">
        <v>80</v>
      </c>
      <c r="E20" s="19" t="str">
        <f t="shared" si="1"/>
        <v>5</v>
      </c>
      <c r="F20" s="17" t="s">
        <v>13</v>
      </c>
      <c r="G20" s="18" t="s">
        <v>79</v>
      </c>
      <c r="H20" s="19">
        <f t="shared" si="2"/>
        <v>0</v>
      </c>
      <c r="I20" s="17" t="s">
        <v>80</v>
      </c>
      <c r="J20" s="18" t="s">
        <v>79</v>
      </c>
      <c r="K20" s="19" t="str">
        <f t="shared" si="3"/>
        <v>2</v>
      </c>
      <c r="L20" s="17" t="s">
        <v>80</v>
      </c>
      <c r="M20" s="18" t="s">
        <v>79</v>
      </c>
      <c r="N20" s="19">
        <f t="shared" si="4"/>
        <v>0</v>
      </c>
      <c r="O20" s="17" t="s">
        <v>80</v>
      </c>
      <c r="P20" s="18" t="s">
        <v>80</v>
      </c>
      <c r="Q20" s="19">
        <f t="shared" si="5"/>
        <v>0</v>
      </c>
      <c r="R20" s="17" t="s">
        <v>79</v>
      </c>
      <c r="S20" s="18" t="s">
        <v>13</v>
      </c>
      <c r="T20" s="19" t="str">
        <f t="shared" si="6"/>
        <v>3</v>
      </c>
      <c r="U20" s="17" t="s">
        <v>79</v>
      </c>
      <c r="V20" s="18" t="s">
        <v>13</v>
      </c>
      <c r="W20" s="19">
        <f t="shared" si="7"/>
        <v>0</v>
      </c>
      <c r="X20" s="17" t="s">
        <v>2</v>
      </c>
      <c r="Y20" s="18" t="s">
        <v>79</v>
      </c>
      <c r="Z20" s="19">
        <f t="shared" si="8"/>
        <v>0</v>
      </c>
      <c r="AA20" s="17" t="s">
        <v>80</v>
      </c>
      <c r="AB20" s="18" t="s">
        <v>14</v>
      </c>
      <c r="AC20" s="19" t="str">
        <f t="shared" si="9"/>
        <v>2</v>
      </c>
      <c r="AD20" s="27"/>
      <c r="AE20" s="25"/>
      <c r="AF20" s="19"/>
      <c r="AG20" s="20">
        <f>E20+K20+Q20+T20+N20+H20+W20+Z20+AC20+AF20</f>
        <v>12</v>
      </c>
      <c r="AH20" s="21">
        <f>'2.Spieltag '!AJ20</f>
        <v>28</v>
      </c>
      <c r="AI20" s="22">
        <f>'2.Spieltag '!AK20</f>
        <v>1</v>
      </c>
      <c r="AJ20" s="23">
        <f t="shared" si="11"/>
        <v>40</v>
      </c>
      <c r="AK20" s="24">
        <f t="shared" si="12"/>
        <v>1</v>
      </c>
      <c r="AL20" s="1"/>
    </row>
    <row r="21" spans="1:38" ht="24.95" customHeight="1" thickBot="1" x14ac:dyDescent="0.25">
      <c r="A21" s="28">
        <f t="shared" si="0"/>
        <v>15</v>
      </c>
      <c r="B21" s="20" t="str">
        <f>'2.Spieltag '!B21</f>
        <v>shiny</v>
      </c>
      <c r="C21" s="17" t="s">
        <v>82</v>
      </c>
      <c r="D21" s="18" t="s">
        <v>79</v>
      </c>
      <c r="E21" s="19" t="str">
        <f t="shared" si="1"/>
        <v>2</v>
      </c>
      <c r="F21" s="17" t="s">
        <v>13</v>
      </c>
      <c r="G21" s="18" t="s">
        <v>80</v>
      </c>
      <c r="H21" s="19">
        <f t="shared" si="2"/>
        <v>0</v>
      </c>
      <c r="I21" s="17" t="s">
        <v>13</v>
      </c>
      <c r="J21" s="18" t="s">
        <v>80</v>
      </c>
      <c r="K21" s="19">
        <f t="shared" si="3"/>
        <v>0</v>
      </c>
      <c r="L21" s="17" t="s">
        <v>79</v>
      </c>
      <c r="M21" s="18" t="s">
        <v>13</v>
      </c>
      <c r="N21" s="19">
        <f t="shared" si="4"/>
        <v>0</v>
      </c>
      <c r="O21" s="17" t="s">
        <v>79</v>
      </c>
      <c r="P21" s="18" t="s">
        <v>79</v>
      </c>
      <c r="Q21" s="19">
        <f t="shared" si="5"/>
        <v>0</v>
      </c>
      <c r="R21" s="17" t="s">
        <v>79</v>
      </c>
      <c r="S21" s="18" t="s">
        <v>79</v>
      </c>
      <c r="T21" s="19">
        <f t="shared" si="6"/>
        <v>0</v>
      </c>
      <c r="U21" s="17" t="s">
        <v>79</v>
      </c>
      <c r="V21" s="18" t="s">
        <v>79</v>
      </c>
      <c r="W21" s="19">
        <f t="shared" si="7"/>
        <v>0</v>
      </c>
      <c r="X21" s="17" t="s">
        <v>13</v>
      </c>
      <c r="Y21" s="18" t="s">
        <v>79</v>
      </c>
      <c r="Z21" s="19">
        <f t="shared" si="8"/>
        <v>0</v>
      </c>
      <c r="AA21" s="17" t="s">
        <v>80</v>
      </c>
      <c r="AB21" s="18" t="s">
        <v>82</v>
      </c>
      <c r="AC21" s="19" t="str">
        <f t="shared" si="9"/>
        <v>2</v>
      </c>
      <c r="AD21" s="27"/>
      <c r="AE21" s="25"/>
      <c r="AF21" s="19"/>
      <c r="AG21" s="20">
        <f>E21+K21+Q21+T21+N21+H21+W21+Z21+AC21+AF21</f>
        <v>4</v>
      </c>
      <c r="AH21" s="21">
        <f>'2.Spieltag '!AJ21</f>
        <v>17</v>
      </c>
      <c r="AI21" s="22">
        <f>'2.Spieltag '!AK21</f>
        <v>10</v>
      </c>
      <c r="AJ21" s="23">
        <f t="shared" si="11"/>
        <v>21</v>
      </c>
      <c r="AK21" s="24">
        <f t="shared" si="12"/>
        <v>15</v>
      </c>
      <c r="AL21" s="1"/>
    </row>
    <row r="22" spans="1:38" ht="24.95" customHeight="1" thickBot="1" x14ac:dyDescent="0.25">
      <c r="A22" s="28">
        <f t="shared" si="0"/>
        <v>17</v>
      </c>
      <c r="B22" s="20" t="str">
        <f>'2.Spieltag '!B22</f>
        <v>Tanja04</v>
      </c>
      <c r="C22" s="17" t="s">
        <v>13</v>
      </c>
      <c r="D22" s="18" t="s">
        <v>79</v>
      </c>
      <c r="E22" s="19" t="str">
        <f t="shared" si="1"/>
        <v>3</v>
      </c>
      <c r="F22" s="17" t="s">
        <v>2</v>
      </c>
      <c r="G22" s="18" t="s">
        <v>80</v>
      </c>
      <c r="H22" s="19">
        <f t="shared" si="2"/>
        <v>0</v>
      </c>
      <c r="I22" s="17" t="s">
        <v>2</v>
      </c>
      <c r="J22" s="18" t="s">
        <v>79</v>
      </c>
      <c r="K22" s="19">
        <f t="shared" si="3"/>
        <v>0</v>
      </c>
      <c r="L22" s="17" t="s">
        <v>79</v>
      </c>
      <c r="M22" s="18" t="s">
        <v>13</v>
      </c>
      <c r="N22" s="19">
        <f t="shared" si="4"/>
        <v>0</v>
      </c>
      <c r="O22" s="17" t="s">
        <v>79</v>
      </c>
      <c r="P22" s="18" t="s">
        <v>79</v>
      </c>
      <c r="Q22" s="19">
        <f t="shared" si="5"/>
        <v>0</v>
      </c>
      <c r="R22" s="17" t="s">
        <v>79</v>
      </c>
      <c r="S22" s="18" t="s">
        <v>80</v>
      </c>
      <c r="T22" s="19">
        <f t="shared" si="6"/>
        <v>0</v>
      </c>
      <c r="U22" s="17" t="s">
        <v>80</v>
      </c>
      <c r="V22" s="18" t="s">
        <v>13</v>
      </c>
      <c r="W22" s="19">
        <f t="shared" si="7"/>
        <v>0</v>
      </c>
      <c r="X22" s="17" t="s">
        <v>13</v>
      </c>
      <c r="Y22" s="18" t="s">
        <v>80</v>
      </c>
      <c r="Z22" s="19">
        <f t="shared" si="8"/>
        <v>0</v>
      </c>
      <c r="AA22" s="17" t="s">
        <v>80</v>
      </c>
      <c r="AB22" s="18" t="s">
        <v>82</v>
      </c>
      <c r="AC22" s="19" t="str">
        <f t="shared" si="9"/>
        <v>2</v>
      </c>
      <c r="AD22" s="27"/>
      <c r="AE22" s="25"/>
      <c r="AF22" s="19"/>
      <c r="AG22" s="20">
        <f>E22+K22+Q22+T22+N22+H22+W22+Z22+AC22+AF22</f>
        <v>5</v>
      </c>
      <c r="AH22" s="21">
        <f>'2.Spieltag '!AJ22</f>
        <v>12</v>
      </c>
      <c r="AI22" s="22">
        <f>'2.Spieltag '!AK22</f>
        <v>17</v>
      </c>
      <c r="AJ22" s="23">
        <f t="shared" si="11"/>
        <v>17</v>
      </c>
      <c r="AK22" s="24">
        <f t="shared" si="12"/>
        <v>17</v>
      </c>
      <c r="AL22" s="1"/>
    </row>
    <row r="23" spans="1:38" ht="24.95" customHeight="1" thickBot="1" x14ac:dyDescent="0.25">
      <c r="A23" s="28">
        <f t="shared" si="0"/>
        <v>2</v>
      </c>
      <c r="B23" s="20" t="str">
        <f>'2.Spieltag '!B23</f>
        <v>Thomas Bülles</v>
      </c>
      <c r="C23" s="17" t="s">
        <v>13</v>
      </c>
      <c r="D23" s="18" t="s">
        <v>79</v>
      </c>
      <c r="E23" s="19" t="str">
        <f t="shared" si="1"/>
        <v>3</v>
      </c>
      <c r="F23" s="17" t="s">
        <v>2</v>
      </c>
      <c r="G23" s="18" t="s">
        <v>80</v>
      </c>
      <c r="H23" s="19">
        <f t="shared" si="2"/>
        <v>0</v>
      </c>
      <c r="I23" s="17" t="s">
        <v>13</v>
      </c>
      <c r="J23" s="18" t="s">
        <v>79</v>
      </c>
      <c r="K23" s="19">
        <f t="shared" si="3"/>
        <v>0</v>
      </c>
      <c r="L23" s="17" t="s">
        <v>79</v>
      </c>
      <c r="M23" s="18" t="s">
        <v>13</v>
      </c>
      <c r="N23" s="19">
        <f t="shared" si="4"/>
        <v>0</v>
      </c>
      <c r="O23" s="17" t="s">
        <v>79</v>
      </c>
      <c r="P23" s="18" t="s">
        <v>80</v>
      </c>
      <c r="Q23" s="19">
        <f t="shared" si="5"/>
        <v>0</v>
      </c>
      <c r="R23" s="17" t="s">
        <v>80</v>
      </c>
      <c r="S23" s="18" t="s">
        <v>79</v>
      </c>
      <c r="T23" s="19" t="str">
        <f t="shared" si="6"/>
        <v>5</v>
      </c>
      <c r="U23" s="17" t="s">
        <v>13</v>
      </c>
      <c r="V23" s="18" t="s">
        <v>13</v>
      </c>
      <c r="W23" s="19">
        <f t="shared" si="7"/>
        <v>0</v>
      </c>
      <c r="X23" s="17" t="s">
        <v>13</v>
      </c>
      <c r="Y23" s="18" t="s">
        <v>79</v>
      </c>
      <c r="Z23" s="19">
        <f t="shared" si="8"/>
        <v>0</v>
      </c>
      <c r="AA23" s="17" t="s">
        <v>80</v>
      </c>
      <c r="AB23" s="18" t="s">
        <v>2</v>
      </c>
      <c r="AC23" s="19" t="str">
        <f t="shared" si="9"/>
        <v>2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24</v>
      </c>
      <c r="AI23" s="22">
        <f>'2.Spieltag '!AK23</f>
        <v>2</v>
      </c>
      <c r="AJ23" s="23">
        <f t="shared" si="11"/>
        <v>34</v>
      </c>
      <c r="AK23" s="24">
        <f t="shared" si="12"/>
        <v>2</v>
      </c>
      <c r="AL23" s="1"/>
    </row>
    <row r="24" spans="1:38" ht="24.95" customHeight="1" thickBot="1" x14ac:dyDescent="0.25">
      <c r="A24" s="28">
        <f t="shared" si="0"/>
        <v>11</v>
      </c>
      <c r="B24" s="20" t="str">
        <f>'2.Spieltag '!B24</f>
        <v>UltraGE</v>
      </c>
      <c r="C24" s="17" t="s">
        <v>2</v>
      </c>
      <c r="D24" s="18" t="s">
        <v>79</v>
      </c>
      <c r="E24" s="19" t="str">
        <f t="shared" si="1"/>
        <v>2</v>
      </c>
      <c r="F24" s="17" t="s">
        <v>13</v>
      </c>
      <c r="G24" s="18" t="s">
        <v>79</v>
      </c>
      <c r="H24" s="19">
        <f t="shared" si="2"/>
        <v>0</v>
      </c>
      <c r="I24" s="17" t="s">
        <v>13</v>
      </c>
      <c r="J24" s="18" t="s">
        <v>79</v>
      </c>
      <c r="K24" s="19">
        <f t="shared" si="3"/>
        <v>0</v>
      </c>
      <c r="L24" s="17" t="s">
        <v>79</v>
      </c>
      <c r="M24" s="18" t="s">
        <v>13</v>
      </c>
      <c r="N24" s="19">
        <f t="shared" si="4"/>
        <v>0</v>
      </c>
      <c r="O24" s="17" t="s">
        <v>13</v>
      </c>
      <c r="P24" s="18" t="s">
        <v>79</v>
      </c>
      <c r="Q24" s="19">
        <f t="shared" si="5"/>
        <v>0</v>
      </c>
      <c r="R24" s="17" t="s">
        <v>13</v>
      </c>
      <c r="S24" s="18" t="s">
        <v>2</v>
      </c>
      <c r="T24" s="19" t="str">
        <f t="shared" si="6"/>
        <v>3</v>
      </c>
      <c r="U24" s="17" t="s">
        <v>79</v>
      </c>
      <c r="V24" s="18" t="s">
        <v>13</v>
      </c>
      <c r="W24" s="19">
        <f t="shared" si="7"/>
        <v>0</v>
      </c>
      <c r="X24" s="17" t="s">
        <v>79</v>
      </c>
      <c r="Y24" s="18" t="s">
        <v>13</v>
      </c>
      <c r="Z24" s="19">
        <f t="shared" si="8"/>
        <v>0</v>
      </c>
      <c r="AA24" s="17" t="s">
        <v>79</v>
      </c>
      <c r="AB24" s="18" t="s">
        <v>2</v>
      </c>
      <c r="AC24" s="19" t="str">
        <f t="shared" si="9"/>
        <v>2</v>
      </c>
      <c r="AD24" s="27"/>
      <c r="AE24" s="25"/>
      <c r="AF24" s="19"/>
      <c r="AG24" s="20">
        <f t="shared" ref="AG24" si="13">E24+K24+Q24+T24+N24+H24+W24+Z24+AC24+AF24</f>
        <v>7</v>
      </c>
      <c r="AH24" s="21">
        <f>'2.Spieltag '!AJ24</f>
        <v>19</v>
      </c>
      <c r="AI24" s="22">
        <f>'2.Spieltag '!AK24</f>
        <v>7</v>
      </c>
      <c r="AJ24" s="23">
        <f t="shared" ref="AJ24" si="14">AG24+AH24</f>
        <v>26</v>
      </c>
      <c r="AK24" s="24">
        <f t="shared" si="12"/>
        <v>11</v>
      </c>
      <c r="AL24" s="1"/>
    </row>
    <row r="25" spans="1:38" ht="24.95" customHeight="1" thickBot="1" x14ac:dyDescent="0.25">
      <c r="A25" s="28">
        <f t="shared" ref="A25:A26" si="15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16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17">AG25+AH25</f>
        <v>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5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18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19">AG26+AH26</f>
        <v>0</v>
      </c>
      <c r="AK26" s="24">
        <f t="shared" si="12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31:A1048576 A1:A3 A5:A26">
    <cfRule type="colorScale" priority="10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3" priority="1097" rank="3"/>
  </conditionalFormatting>
  <conditionalFormatting sqref="B8:B26">
    <cfRule type="expression" dxfId="162" priority="4">
      <formula>($AG8&gt;40)</formula>
    </cfRule>
  </conditionalFormatting>
  <conditionalFormatting sqref="I6 F4 C6 X4 U4 L4:L6 R4 O4 O6 I4 R6 C4 F6">
    <cfRule type="cellIs" dxfId="161" priority="2" operator="equal">
      <formula>"Schalke 04"</formula>
    </cfRule>
  </conditionalFormatting>
  <conditionalFormatting sqref="U6 R4 AA6 F6 AA4 X6">
    <cfRule type="cellIs" dxfId="160" priority="1" operator="equal">
      <formula>"Schalke 04"</formula>
    </cfRule>
  </conditionalFormatting>
  <conditionalFormatting sqref="AG28:AG1048576 AG1:AG26">
    <cfRule type="top10" dxfId="159" priority="155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topLeftCell="A10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18</v>
      </c>
      <c r="B4" s="16"/>
      <c r="C4" s="16" t="s">
        <v>72</v>
      </c>
      <c r="F4" s="16" t="s">
        <v>69</v>
      </c>
      <c r="I4" s="16" t="s">
        <v>64</v>
      </c>
      <c r="L4" s="16" t="s">
        <v>77</v>
      </c>
      <c r="O4" s="16" t="s">
        <v>75</v>
      </c>
      <c r="R4" s="16" t="s">
        <v>11</v>
      </c>
      <c r="U4" s="16" t="s">
        <v>73</v>
      </c>
      <c r="X4" s="16" t="s">
        <v>74</v>
      </c>
      <c r="AA4" s="16" t="s">
        <v>12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78</v>
      </c>
      <c r="F6" s="16" t="s">
        <v>65</v>
      </c>
      <c r="I6" s="16" t="s">
        <v>68</v>
      </c>
      <c r="L6" s="16" t="s">
        <v>63</v>
      </c>
      <c r="O6" s="16" t="s">
        <v>67</v>
      </c>
      <c r="R6" s="16" t="s">
        <v>66</v>
      </c>
      <c r="U6" s="16" t="s">
        <v>71</v>
      </c>
      <c r="X6" s="16" t="s">
        <v>70</v>
      </c>
      <c r="AA6" s="16" t="s">
        <v>76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80</v>
      </c>
      <c r="E7" s="69" t="s">
        <v>1</v>
      </c>
      <c r="F7" s="68" t="s">
        <v>13</v>
      </c>
      <c r="G7" s="68" t="s">
        <v>80</v>
      </c>
      <c r="H7" s="69" t="s">
        <v>1</v>
      </c>
      <c r="I7" s="68" t="s">
        <v>80</v>
      </c>
      <c r="J7" s="68" t="s">
        <v>2</v>
      </c>
      <c r="K7" s="69" t="s">
        <v>1</v>
      </c>
      <c r="L7" s="68" t="s">
        <v>79</v>
      </c>
      <c r="M7" s="68" t="s">
        <v>80</v>
      </c>
      <c r="N7" s="69" t="s">
        <v>1</v>
      </c>
      <c r="O7" s="68" t="s">
        <v>80</v>
      </c>
      <c r="P7" s="68" t="s">
        <v>79</v>
      </c>
      <c r="Q7" s="69" t="s">
        <v>1</v>
      </c>
      <c r="R7" s="68" t="s">
        <v>79</v>
      </c>
      <c r="S7" s="68" t="s">
        <v>89</v>
      </c>
      <c r="T7" s="69" t="s">
        <v>1</v>
      </c>
      <c r="U7" s="68" t="s">
        <v>79</v>
      </c>
      <c r="V7" s="68" t="s">
        <v>79</v>
      </c>
      <c r="W7" s="69" t="s">
        <v>1</v>
      </c>
      <c r="X7" s="68" t="s">
        <v>80</v>
      </c>
      <c r="Y7" s="68" t="s">
        <v>80</v>
      </c>
      <c r="Z7" s="69" t="s">
        <v>1</v>
      </c>
      <c r="AA7" s="68" t="s">
        <v>2</v>
      </c>
      <c r="AB7" s="68" t="s">
        <v>82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2</v>
      </c>
      <c r="B8" s="20" t="str">
        <f>'3.Spieltag'!B8</f>
        <v>FlorianS04</v>
      </c>
      <c r="C8" s="17" t="s">
        <v>13</v>
      </c>
      <c r="D8" s="18" t="s">
        <v>79</v>
      </c>
      <c r="E8" s="19" t="str">
        <f t="shared" ref="E8:E18" si="1">IF(OR(EXACT($C$7,C8)*(EXACT($D$7,D8)))=TRUE,$AO$9,IF(($D$7-$C$7=D8-C8),$AO$8,IF(OR(EXACT($C$7&gt;$D$7,C8&gt;D8)*EXACT($C$7=$D$7,C8=D8)*EXACT($C$7&lt;$D$7,C8&lt;D8)),$AO$7,0)))</f>
        <v>3</v>
      </c>
      <c r="F8" s="17" t="s">
        <v>13</v>
      </c>
      <c r="G8" s="18" t="s">
        <v>79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79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80</v>
      </c>
      <c r="N8" s="19" t="str">
        <f t="shared" ref="N8:N24" si="4">IF(OR(EXACT($L$7,L8)*(EXACT($M$7,M8)))=TRUE,$AO$9,IF(($M$7-$L$7=M8-L8),$AO$8,IF(OR(EXACT($L$7&gt;$M$7,L8&gt;M8)*EXACT($L$7=$M$7,L8=M8)*EXACT($L$7&lt;$M$7,L8&lt;M8)),$AO$7,0)))</f>
        <v>2</v>
      </c>
      <c r="O8" s="17" t="s">
        <v>79</v>
      </c>
      <c r="P8" s="18" t="s">
        <v>79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79</v>
      </c>
      <c r="S8" s="18" t="s">
        <v>80</v>
      </c>
      <c r="T8" s="19">
        <f t="shared" ref="T8:T24" si="6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13</v>
      </c>
      <c r="W8" s="19" t="str">
        <f t="shared" ref="W8:W24" si="7">IF(OR(EXACT($U$7,U8)*(EXACT($V$7,V8)))=TRUE,$AO$9,IF(($V$7-$U$7=V8-U8),$AO$8,IF(OR(EXACT($U$7&gt;$V$7,U8&gt;V8)*EXACT($U$7=$V$7,U8=V8)*EXACT($U$7&lt;$V$7,U8&lt;V8)),$AO$7,0)))</f>
        <v>3</v>
      </c>
      <c r="X8" s="17" t="s">
        <v>79</v>
      </c>
      <c r="Y8" s="18" t="s">
        <v>79</v>
      </c>
      <c r="Z8" s="19" t="str">
        <f t="shared" ref="Z8:Z24" si="8">IF(OR(EXACT($X$7,X8)*(EXACT($Y$7,Y8)))=TRUE,$AO$9,IF(($Y$7-$X$7=Y8-X8),$AO$8,IF(OR(EXACT($X$7&gt;$Y$7,X8&gt;Y8)*EXACT($X$7=$Y$7,X8=Y8)*EXACT($X$7&lt;$Y$7,X8&lt;Y8)),$AO$7,0)))</f>
        <v>3</v>
      </c>
      <c r="AA8" s="17" t="s">
        <v>13</v>
      </c>
      <c r="AB8" s="18" t="s">
        <v>79</v>
      </c>
      <c r="AC8" s="19">
        <f t="shared" ref="AC8:AC24" si="9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10">E8+H8+K8+N8+Q8+T8+W8+Z8+AC8+AF8</f>
        <v>13</v>
      </c>
      <c r="AH8" s="21">
        <f>'3.Spieltag'!AJ8</f>
        <v>32</v>
      </c>
      <c r="AI8" s="22">
        <f>'3.Spieltag'!AK8</f>
        <v>3</v>
      </c>
      <c r="AJ8" s="23">
        <f t="shared" ref="AJ8:AJ19" si="11">AG8+AH8</f>
        <v>45</v>
      </c>
      <c r="AK8" s="24">
        <f t="shared" ref="AK8:AK26" si="12">RANK(AJ8,$AJ$8:$AJ$26)</f>
        <v>2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'3.Spieltag'!B9</f>
        <v>Franzi04</v>
      </c>
      <c r="C9" s="17" t="s">
        <v>13</v>
      </c>
      <c r="D9" s="18" t="s">
        <v>79</v>
      </c>
      <c r="E9" s="19" t="str">
        <f t="shared" si="1"/>
        <v>3</v>
      </c>
      <c r="F9" s="17" t="s">
        <v>13</v>
      </c>
      <c r="G9" s="18" t="s">
        <v>79</v>
      </c>
      <c r="H9" s="19" t="str">
        <f t="shared" si="2"/>
        <v>2</v>
      </c>
      <c r="I9" s="17" t="s">
        <v>79</v>
      </c>
      <c r="J9" s="18" t="s">
        <v>80</v>
      </c>
      <c r="K9" s="19">
        <f t="shared" si="3"/>
        <v>0</v>
      </c>
      <c r="L9" s="17" t="s">
        <v>13</v>
      </c>
      <c r="M9" s="18" t="s">
        <v>79</v>
      </c>
      <c r="N9" s="19" t="str">
        <f t="shared" si="4"/>
        <v>3</v>
      </c>
      <c r="O9" s="17" t="s">
        <v>79</v>
      </c>
      <c r="P9" s="18" t="s">
        <v>2</v>
      </c>
      <c r="Q9" s="19" t="str">
        <f t="shared" si="5"/>
        <v>2</v>
      </c>
      <c r="R9" s="17" t="s">
        <v>13</v>
      </c>
      <c r="S9" s="18" t="s">
        <v>79</v>
      </c>
      <c r="T9" s="19">
        <f t="shared" si="6"/>
        <v>0</v>
      </c>
      <c r="U9" s="17" t="s">
        <v>82</v>
      </c>
      <c r="V9" s="18" t="s">
        <v>80</v>
      </c>
      <c r="W9" s="19">
        <f t="shared" si="7"/>
        <v>0</v>
      </c>
      <c r="X9" s="17" t="s">
        <v>13</v>
      </c>
      <c r="Y9" s="18" t="s">
        <v>79</v>
      </c>
      <c r="Z9" s="19">
        <f t="shared" si="8"/>
        <v>0</v>
      </c>
      <c r="AA9" s="17" t="s">
        <v>13</v>
      </c>
      <c r="AB9" s="18" t="s">
        <v>79</v>
      </c>
      <c r="AC9" s="19">
        <f t="shared" si="9"/>
        <v>0</v>
      </c>
      <c r="AD9" s="27"/>
      <c r="AE9" s="25"/>
      <c r="AF9" s="19"/>
      <c r="AG9" s="20">
        <f t="shared" si="10"/>
        <v>10</v>
      </c>
      <c r="AH9" s="21">
        <f>'3.Spieltag'!AJ9</f>
        <v>27</v>
      </c>
      <c r="AI9" s="22">
        <f>'3.Spieltag'!AK9</f>
        <v>8</v>
      </c>
      <c r="AJ9" s="23">
        <f t="shared" si="11"/>
        <v>37</v>
      </c>
      <c r="AK9" s="24">
        <f t="shared" si="12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'3.Spieltag'!B10</f>
        <v>jupp04</v>
      </c>
      <c r="C10" s="17" t="s">
        <v>13</v>
      </c>
      <c r="D10" s="18" t="s">
        <v>80</v>
      </c>
      <c r="E10" s="19" t="str">
        <f t="shared" si="1"/>
        <v>2</v>
      </c>
      <c r="F10" s="17" t="s">
        <v>2</v>
      </c>
      <c r="G10" s="18" t="s">
        <v>79</v>
      </c>
      <c r="H10" s="19" t="str">
        <f t="shared" si="2"/>
        <v>3</v>
      </c>
      <c r="I10" s="17" t="s">
        <v>79</v>
      </c>
      <c r="J10" s="18" t="s">
        <v>13</v>
      </c>
      <c r="K10" s="19" t="str">
        <f t="shared" si="3"/>
        <v>2</v>
      </c>
      <c r="L10" s="17" t="s">
        <v>13</v>
      </c>
      <c r="M10" s="18" t="s">
        <v>79</v>
      </c>
      <c r="N10" s="19" t="str">
        <f t="shared" si="4"/>
        <v>3</v>
      </c>
      <c r="O10" s="17" t="s">
        <v>79</v>
      </c>
      <c r="P10" s="18" t="s">
        <v>2</v>
      </c>
      <c r="Q10" s="19" t="str">
        <f t="shared" si="5"/>
        <v>2</v>
      </c>
      <c r="R10" s="17" t="s">
        <v>13</v>
      </c>
      <c r="S10" s="18" t="s">
        <v>79</v>
      </c>
      <c r="T10" s="19">
        <f t="shared" si="6"/>
        <v>0</v>
      </c>
      <c r="U10" s="17" t="s">
        <v>82</v>
      </c>
      <c r="V10" s="18" t="s">
        <v>79</v>
      </c>
      <c r="W10" s="19">
        <f t="shared" si="7"/>
        <v>0</v>
      </c>
      <c r="X10" s="17" t="s">
        <v>13</v>
      </c>
      <c r="Y10" s="18" t="s">
        <v>79</v>
      </c>
      <c r="Z10" s="19">
        <f t="shared" si="8"/>
        <v>0</v>
      </c>
      <c r="AA10" s="17" t="s">
        <v>13</v>
      </c>
      <c r="AB10" s="18" t="s">
        <v>13</v>
      </c>
      <c r="AC10" s="19">
        <f t="shared" si="9"/>
        <v>0</v>
      </c>
      <c r="AD10" s="27"/>
      <c r="AE10" s="25"/>
      <c r="AF10" s="19"/>
      <c r="AG10" s="20">
        <f t="shared" si="10"/>
        <v>12</v>
      </c>
      <c r="AH10" s="21">
        <f>'3.Spieltag'!AJ10</f>
        <v>27</v>
      </c>
      <c r="AI10" s="22">
        <f>'3.Spieltag'!AK10</f>
        <v>8</v>
      </c>
      <c r="AJ10" s="23">
        <f t="shared" si="11"/>
        <v>39</v>
      </c>
      <c r="AK10" s="24">
        <f t="shared" si="12"/>
        <v>7</v>
      </c>
      <c r="AL10" s="72"/>
    </row>
    <row r="11" spans="1:41" ht="24.95" customHeight="1" thickBot="1" x14ac:dyDescent="0.25">
      <c r="A11" s="28">
        <f t="shared" si="0"/>
        <v>9</v>
      </c>
      <c r="B11" s="20" t="str">
        <f>'3.Spieltag'!B11</f>
        <v>Lola04</v>
      </c>
      <c r="C11" s="17" t="s">
        <v>2</v>
      </c>
      <c r="D11" s="18" t="s">
        <v>79</v>
      </c>
      <c r="E11" s="19" t="str">
        <f t="shared" si="1"/>
        <v>2</v>
      </c>
      <c r="F11" s="17" t="s">
        <v>13</v>
      </c>
      <c r="G11" s="18" t="s">
        <v>79</v>
      </c>
      <c r="H11" s="19" t="str">
        <f t="shared" si="2"/>
        <v>2</v>
      </c>
      <c r="I11" s="17" t="s">
        <v>79</v>
      </c>
      <c r="J11" s="18" t="s">
        <v>13</v>
      </c>
      <c r="K11" s="19" t="str">
        <f t="shared" si="3"/>
        <v>2</v>
      </c>
      <c r="L11" s="17" t="s">
        <v>13</v>
      </c>
      <c r="M11" s="18" t="s">
        <v>80</v>
      </c>
      <c r="N11" s="19" t="str">
        <f t="shared" si="4"/>
        <v>2</v>
      </c>
      <c r="O11" s="17" t="s">
        <v>79</v>
      </c>
      <c r="P11" s="18" t="s">
        <v>13</v>
      </c>
      <c r="Q11" s="19" t="str">
        <f t="shared" si="5"/>
        <v>3</v>
      </c>
      <c r="R11" s="17" t="s">
        <v>79</v>
      </c>
      <c r="S11" s="18" t="s">
        <v>80</v>
      </c>
      <c r="T11" s="19">
        <f t="shared" si="6"/>
        <v>0</v>
      </c>
      <c r="U11" s="17" t="s">
        <v>82</v>
      </c>
      <c r="V11" s="18" t="s">
        <v>79</v>
      </c>
      <c r="W11" s="19">
        <f t="shared" si="7"/>
        <v>0</v>
      </c>
      <c r="X11" s="17" t="s">
        <v>13</v>
      </c>
      <c r="Y11" s="18" t="s">
        <v>79</v>
      </c>
      <c r="Z11" s="19">
        <f t="shared" si="8"/>
        <v>0</v>
      </c>
      <c r="AA11" s="17" t="s">
        <v>13</v>
      </c>
      <c r="AB11" s="18" t="s">
        <v>79</v>
      </c>
      <c r="AC11" s="19">
        <f t="shared" si="9"/>
        <v>0</v>
      </c>
      <c r="AD11" s="27"/>
      <c r="AE11" s="25"/>
      <c r="AF11" s="19"/>
      <c r="AG11" s="20">
        <f t="shared" si="10"/>
        <v>11</v>
      </c>
      <c r="AH11" s="21">
        <f>'3.Spieltag'!AJ11</f>
        <v>27</v>
      </c>
      <c r="AI11" s="22">
        <f>'3.Spieltag'!AK11</f>
        <v>8</v>
      </c>
      <c r="AJ11" s="23">
        <f t="shared" si="11"/>
        <v>38</v>
      </c>
      <c r="AK11" s="24">
        <f t="shared" si="12"/>
        <v>9</v>
      </c>
      <c r="AL11" s="1"/>
    </row>
    <row r="12" spans="1:41" ht="24.95" customHeight="1" thickBot="1" x14ac:dyDescent="0.25">
      <c r="A12" s="28">
        <f t="shared" si="0"/>
        <v>2</v>
      </c>
      <c r="B12" s="20" t="str">
        <f>'3.Spieltag'!B12</f>
        <v>Master1</v>
      </c>
      <c r="C12" s="17" t="s">
        <v>2</v>
      </c>
      <c r="D12" s="18" t="s">
        <v>79</v>
      </c>
      <c r="E12" s="19" t="str">
        <f t="shared" si="1"/>
        <v>2</v>
      </c>
      <c r="F12" s="17" t="s">
        <v>2</v>
      </c>
      <c r="G12" s="18" t="s">
        <v>79</v>
      </c>
      <c r="H12" s="19" t="str">
        <f t="shared" si="2"/>
        <v>3</v>
      </c>
      <c r="I12" s="17" t="s">
        <v>13</v>
      </c>
      <c r="J12" s="18" t="s">
        <v>13</v>
      </c>
      <c r="K12" s="19">
        <f t="shared" si="3"/>
        <v>0</v>
      </c>
      <c r="L12" s="17" t="s">
        <v>13</v>
      </c>
      <c r="M12" s="18" t="s">
        <v>80</v>
      </c>
      <c r="N12" s="19" t="str">
        <f t="shared" si="4"/>
        <v>2</v>
      </c>
      <c r="O12" s="17" t="s">
        <v>79</v>
      </c>
      <c r="P12" s="18" t="s">
        <v>13</v>
      </c>
      <c r="Q12" s="19" t="str">
        <f t="shared" si="5"/>
        <v>3</v>
      </c>
      <c r="R12" s="17" t="s">
        <v>13</v>
      </c>
      <c r="S12" s="18" t="s">
        <v>79</v>
      </c>
      <c r="T12" s="19">
        <f t="shared" si="6"/>
        <v>0</v>
      </c>
      <c r="U12" s="17" t="s">
        <v>2</v>
      </c>
      <c r="V12" s="18" t="s">
        <v>79</v>
      </c>
      <c r="W12" s="19">
        <f t="shared" si="7"/>
        <v>0</v>
      </c>
      <c r="X12" s="17" t="s">
        <v>13</v>
      </c>
      <c r="Y12" s="18" t="s">
        <v>13</v>
      </c>
      <c r="Z12" s="19" t="str">
        <f t="shared" si="8"/>
        <v>3</v>
      </c>
      <c r="AA12" s="17" t="s">
        <v>79</v>
      </c>
      <c r="AB12" s="18" t="s">
        <v>79</v>
      </c>
      <c r="AC12" s="19">
        <f t="shared" si="9"/>
        <v>0</v>
      </c>
      <c r="AD12" s="26"/>
      <c r="AE12" s="25"/>
      <c r="AF12" s="19"/>
      <c r="AG12" s="20">
        <f t="shared" si="10"/>
        <v>13</v>
      </c>
      <c r="AH12" s="21">
        <f>'3.Spieltag'!AJ12</f>
        <v>32</v>
      </c>
      <c r="AI12" s="22">
        <f>'3.Spieltag'!AK12</f>
        <v>3</v>
      </c>
      <c r="AJ12" s="23">
        <f t="shared" si="11"/>
        <v>45</v>
      </c>
      <c r="AK12" s="24">
        <f t="shared" si="12"/>
        <v>2</v>
      </c>
      <c r="AL12" s="1"/>
    </row>
    <row r="13" spans="1:41" ht="24.95" customHeight="1" thickBot="1" x14ac:dyDescent="0.25">
      <c r="A13" s="28">
        <f t="shared" si="0"/>
        <v>16</v>
      </c>
      <c r="B13" s="20" t="str">
        <f>'3.Spieltag'!B13</f>
        <v>MB AC Norbert</v>
      </c>
      <c r="C13" s="17" t="s">
        <v>79</v>
      </c>
      <c r="D13" s="18" t="s">
        <v>79</v>
      </c>
      <c r="E13" s="19">
        <f t="shared" si="1"/>
        <v>0</v>
      </c>
      <c r="F13" s="17" t="s">
        <v>2</v>
      </c>
      <c r="G13" s="18" t="s">
        <v>79</v>
      </c>
      <c r="H13" s="19" t="str">
        <f t="shared" si="2"/>
        <v>3</v>
      </c>
      <c r="I13" s="17" t="s">
        <v>79</v>
      </c>
      <c r="J13" s="18" t="s">
        <v>13</v>
      </c>
      <c r="K13" s="19" t="str">
        <f t="shared" si="3"/>
        <v>2</v>
      </c>
      <c r="L13" s="17" t="s">
        <v>80</v>
      </c>
      <c r="M13" s="18" t="s">
        <v>79</v>
      </c>
      <c r="N13" s="19">
        <f t="shared" si="4"/>
        <v>0</v>
      </c>
      <c r="O13" s="17" t="s">
        <v>79</v>
      </c>
      <c r="P13" s="18" t="s">
        <v>80</v>
      </c>
      <c r="Q13" s="19">
        <f t="shared" si="5"/>
        <v>0</v>
      </c>
      <c r="R13" s="17" t="s">
        <v>13</v>
      </c>
      <c r="S13" s="18" t="s">
        <v>79</v>
      </c>
      <c r="T13" s="19">
        <f t="shared" si="6"/>
        <v>0</v>
      </c>
      <c r="U13" s="17" t="s">
        <v>80</v>
      </c>
      <c r="V13" s="18" t="s">
        <v>79</v>
      </c>
      <c r="W13" s="19">
        <f t="shared" si="7"/>
        <v>0</v>
      </c>
      <c r="X13" s="17" t="s">
        <v>13</v>
      </c>
      <c r="Y13" s="18" t="s">
        <v>80</v>
      </c>
      <c r="Z13" s="19">
        <f t="shared" si="8"/>
        <v>0</v>
      </c>
      <c r="AA13" s="17" t="s">
        <v>80</v>
      </c>
      <c r="AB13" s="18" t="s">
        <v>13</v>
      </c>
      <c r="AC13" s="19" t="str">
        <f t="shared" si="9"/>
        <v>2</v>
      </c>
      <c r="AD13" s="27"/>
      <c r="AE13" s="25"/>
      <c r="AF13" s="19"/>
      <c r="AG13" s="20">
        <f t="shared" si="10"/>
        <v>7</v>
      </c>
      <c r="AH13" s="21">
        <f>'3.Spieltag'!AJ13</f>
        <v>22</v>
      </c>
      <c r="AI13" s="22">
        <f>'3.Spieltag'!AK13</f>
        <v>14</v>
      </c>
      <c r="AJ13" s="23">
        <f t="shared" si="11"/>
        <v>29</v>
      </c>
      <c r="AK13" s="24">
        <f t="shared" si="12"/>
        <v>16</v>
      </c>
      <c r="AL13" s="1"/>
    </row>
    <row r="14" spans="1:41" ht="24.95" customHeight="1" thickBot="1" x14ac:dyDescent="0.25">
      <c r="A14" s="28">
        <f t="shared" si="0"/>
        <v>9</v>
      </c>
      <c r="B14" s="20" t="str">
        <f>'3.Spieltag'!B14</f>
        <v>Mike04</v>
      </c>
      <c r="C14" s="17" t="s">
        <v>13</v>
      </c>
      <c r="D14" s="18" t="s">
        <v>80</v>
      </c>
      <c r="E14" s="19" t="str">
        <f t="shared" si="1"/>
        <v>2</v>
      </c>
      <c r="F14" s="17" t="s">
        <v>13</v>
      </c>
      <c r="G14" s="18" t="s">
        <v>80</v>
      </c>
      <c r="H14" s="19" t="str">
        <f t="shared" si="2"/>
        <v>5</v>
      </c>
      <c r="I14" s="17" t="s">
        <v>79</v>
      </c>
      <c r="J14" s="18" t="s">
        <v>13</v>
      </c>
      <c r="K14" s="19" t="str">
        <f t="shared" si="3"/>
        <v>2</v>
      </c>
      <c r="L14" s="17" t="s">
        <v>13</v>
      </c>
      <c r="M14" s="18" t="s">
        <v>80</v>
      </c>
      <c r="N14" s="19" t="str">
        <f t="shared" si="4"/>
        <v>2</v>
      </c>
      <c r="O14" s="17" t="s">
        <v>80</v>
      </c>
      <c r="P14" s="18" t="s">
        <v>13</v>
      </c>
      <c r="Q14" s="19" t="str">
        <f t="shared" si="5"/>
        <v>2</v>
      </c>
      <c r="R14" s="17" t="s">
        <v>13</v>
      </c>
      <c r="S14" s="18" t="s">
        <v>79</v>
      </c>
      <c r="T14" s="19">
        <f t="shared" si="6"/>
        <v>0</v>
      </c>
      <c r="U14" s="17" t="s">
        <v>2</v>
      </c>
      <c r="V14" s="18" t="s">
        <v>80</v>
      </c>
      <c r="W14" s="19">
        <f t="shared" si="7"/>
        <v>0</v>
      </c>
      <c r="X14" s="17" t="s">
        <v>13</v>
      </c>
      <c r="Y14" s="18" t="s">
        <v>80</v>
      </c>
      <c r="Z14" s="19">
        <f t="shared" si="8"/>
        <v>0</v>
      </c>
      <c r="AA14" s="17" t="s">
        <v>79</v>
      </c>
      <c r="AB14" s="18" t="s">
        <v>79</v>
      </c>
      <c r="AC14" s="19">
        <f t="shared" si="9"/>
        <v>0</v>
      </c>
      <c r="AD14" s="27"/>
      <c r="AE14" s="25"/>
      <c r="AF14" s="19"/>
      <c r="AG14" s="20">
        <f t="shared" si="10"/>
        <v>13</v>
      </c>
      <c r="AH14" s="21">
        <f>'3.Spieltag'!AJ14</f>
        <v>25</v>
      </c>
      <c r="AI14" s="22">
        <f>'3.Spieltag'!AK14</f>
        <v>12</v>
      </c>
      <c r="AJ14" s="23">
        <f t="shared" si="11"/>
        <v>38</v>
      </c>
      <c r="AK14" s="24">
        <f t="shared" si="12"/>
        <v>9</v>
      </c>
      <c r="AL14" s="1"/>
    </row>
    <row r="15" spans="1:41" ht="24.95" customHeight="1" thickBot="1" x14ac:dyDescent="0.25">
      <c r="A15" s="28">
        <f t="shared" si="0"/>
        <v>7</v>
      </c>
      <c r="B15" s="20" t="str">
        <f>'3.Spieltag'!B15</f>
        <v>Nico1904</v>
      </c>
      <c r="C15" s="17" t="s">
        <v>13</v>
      </c>
      <c r="D15" s="18" t="s">
        <v>80</v>
      </c>
      <c r="E15" s="19" t="str">
        <f t="shared" si="1"/>
        <v>2</v>
      </c>
      <c r="F15" s="17" t="s">
        <v>2</v>
      </c>
      <c r="G15" s="18" t="s">
        <v>80</v>
      </c>
      <c r="H15" s="19" t="str">
        <f t="shared" si="2"/>
        <v>2</v>
      </c>
      <c r="I15" s="17" t="s">
        <v>79</v>
      </c>
      <c r="J15" s="18" t="s">
        <v>2</v>
      </c>
      <c r="K15" s="19" t="str">
        <f t="shared" si="3"/>
        <v>2</v>
      </c>
      <c r="L15" s="17" t="s">
        <v>13</v>
      </c>
      <c r="M15" s="18" t="s">
        <v>79</v>
      </c>
      <c r="N15" s="19" t="str">
        <f t="shared" si="4"/>
        <v>3</v>
      </c>
      <c r="O15" s="17" t="s">
        <v>80</v>
      </c>
      <c r="P15" s="18" t="s">
        <v>2</v>
      </c>
      <c r="Q15" s="19" t="str">
        <f t="shared" si="5"/>
        <v>2</v>
      </c>
      <c r="R15" s="17" t="s">
        <v>13</v>
      </c>
      <c r="S15" s="18" t="s">
        <v>79</v>
      </c>
      <c r="T15" s="19">
        <f t="shared" si="6"/>
        <v>0</v>
      </c>
      <c r="U15" s="17" t="s">
        <v>14</v>
      </c>
      <c r="V15" s="18" t="s">
        <v>80</v>
      </c>
      <c r="W15" s="19">
        <f t="shared" si="7"/>
        <v>0</v>
      </c>
      <c r="X15" s="17" t="s">
        <v>79</v>
      </c>
      <c r="Y15" s="18" t="s">
        <v>2</v>
      </c>
      <c r="Z15" s="19">
        <f t="shared" si="8"/>
        <v>0</v>
      </c>
      <c r="AA15" s="17" t="s">
        <v>79</v>
      </c>
      <c r="AB15" s="18" t="s">
        <v>13</v>
      </c>
      <c r="AC15" s="19" t="str">
        <f t="shared" si="9"/>
        <v>3</v>
      </c>
      <c r="AD15" s="27"/>
      <c r="AE15" s="25"/>
      <c r="AF15" s="19"/>
      <c r="AG15" s="20">
        <f t="shared" si="10"/>
        <v>14</v>
      </c>
      <c r="AH15" s="21">
        <f>'3.Spieltag'!AJ15</f>
        <v>25</v>
      </c>
      <c r="AI15" s="22">
        <f>'3.Spieltag'!AK15</f>
        <v>12</v>
      </c>
      <c r="AJ15" s="23">
        <f t="shared" si="11"/>
        <v>39</v>
      </c>
      <c r="AK15" s="24">
        <f t="shared" si="12"/>
        <v>7</v>
      </c>
      <c r="AL15" s="1"/>
    </row>
    <row r="16" spans="1:41" ht="24.95" customHeight="1" thickBot="1" x14ac:dyDescent="0.25">
      <c r="A16" s="28">
        <f t="shared" si="0"/>
        <v>14</v>
      </c>
      <c r="B16" s="20" t="str">
        <f>'3.Spieltag'!B16</f>
        <v>Reinhold</v>
      </c>
      <c r="C16" s="17" t="s">
        <v>13</v>
      </c>
      <c r="D16" s="18" t="s">
        <v>80</v>
      </c>
      <c r="E16" s="19" t="str">
        <f t="shared" si="1"/>
        <v>2</v>
      </c>
      <c r="F16" s="17" t="s">
        <v>13</v>
      </c>
      <c r="G16" s="18" t="s">
        <v>13</v>
      </c>
      <c r="H16" s="19">
        <f t="shared" si="2"/>
        <v>0</v>
      </c>
      <c r="I16" s="17" t="s">
        <v>79</v>
      </c>
      <c r="J16" s="18" t="s">
        <v>79</v>
      </c>
      <c r="K16" s="19">
        <f t="shared" si="3"/>
        <v>0</v>
      </c>
      <c r="L16" s="17" t="s">
        <v>2</v>
      </c>
      <c r="M16" s="18" t="s">
        <v>79</v>
      </c>
      <c r="N16" s="19" t="str">
        <f t="shared" si="4"/>
        <v>2</v>
      </c>
      <c r="O16" s="17" t="s">
        <v>80</v>
      </c>
      <c r="P16" s="18" t="s">
        <v>13</v>
      </c>
      <c r="Q16" s="19" t="str">
        <f t="shared" si="5"/>
        <v>2</v>
      </c>
      <c r="R16" s="17" t="s">
        <v>2</v>
      </c>
      <c r="S16" s="18" t="s">
        <v>13</v>
      </c>
      <c r="T16" s="19">
        <f t="shared" si="6"/>
        <v>0</v>
      </c>
      <c r="U16" s="17" t="s">
        <v>91</v>
      </c>
      <c r="V16" s="18" t="s">
        <v>81</v>
      </c>
      <c r="W16" s="19">
        <f t="shared" si="7"/>
        <v>0</v>
      </c>
      <c r="X16" s="17" t="s">
        <v>13</v>
      </c>
      <c r="Y16" s="18" t="s">
        <v>79</v>
      </c>
      <c r="Z16" s="19">
        <f t="shared" si="8"/>
        <v>0</v>
      </c>
      <c r="AA16" s="17" t="s">
        <v>2</v>
      </c>
      <c r="AB16" s="18" t="s">
        <v>79</v>
      </c>
      <c r="AC16" s="19">
        <f t="shared" si="9"/>
        <v>0</v>
      </c>
      <c r="AD16" s="27"/>
      <c r="AE16" s="25"/>
      <c r="AF16" s="19"/>
      <c r="AG16" s="20">
        <f t="shared" si="10"/>
        <v>6</v>
      </c>
      <c r="AH16" s="21">
        <f>'3.Spieltag'!AJ16</f>
        <v>29</v>
      </c>
      <c r="AI16" s="22">
        <f>'3.Spieltag'!AK16</f>
        <v>6</v>
      </c>
      <c r="AJ16" s="23">
        <f t="shared" si="11"/>
        <v>35</v>
      </c>
      <c r="AK16" s="24">
        <f t="shared" si="12"/>
        <v>14</v>
      </c>
      <c r="AL16" s="1"/>
    </row>
    <row r="17" spans="1:38" ht="24.95" customHeight="1" thickBot="1" x14ac:dyDescent="0.25">
      <c r="A17" s="28">
        <f t="shared" si="0"/>
        <v>2</v>
      </c>
      <c r="B17" s="20" t="str">
        <f>'3.Spieltag'!B17</f>
        <v>Ricardo04</v>
      </c>
      <c r="C17" s="17" t="s">
        <v>13</v>
      </c>
      <c r="D17" s="18" t="s">
        <v>79</v>
      </c>
      <c r="E17" s="19" t="str">
        <f t="shared" si="1"/>
        <v>3</v>
      </c>
      <c r="F17" s="17" t="s">
        <v>13</v>
      </c>
      <c r="G17" s="18" t="s">
        <v>80</v>
      </c>
      <c r="H17" s="19" t="str">
        <f t="shared" si="2"/>
        <v>5</v>
      </c>
      <c r="I17" s="17" t="s">
        <v>79</v>
      </c>
      <c r="J17" s="18" t="s">
        <v>13</v>
      </c>
      <c r="K17" s="19" t="str">
        <f t="shared" si="3"/>
        <v>2</v>
      </c>
      <c r="L17" s="17" t="s">
        <v>13</v>
      </c>
      <c r="M17" s="18" t="s">
        <v>79</v>
      </c>
      <c r="N17" s="19" t="str">
        <f t="shared" si="4"/>
        <v>3</v>
      </c>
      <c r="O17" s="17" t="s">
        <v>80</v>
      </c>
      <c r="P17" s="18" t="s">
        <v>2</v>
      </c>
      <c r="Q17" s="19" t="str">
        <f t="shared" si="5"/>
        <v>2</v>
      </c>
      <c r="R17" s="17" t="s">
        <v>13</v>
      </c>
      <c r="S17" s="18" t="s">
        <v>79</v>
      </c>
      <c r="T17" s="19">
        <f t="shared" si="6"/>
        <v>0</v>
      </c>
      <c r="U17" s="17" t="s">
        <v>82</v>
      </c>
      <c r="V17" s="18" t="s">
        <v>80</v>
      </c>
      <c r="W17" s="19">
        <f t="shared" si="7"/>
        <v>0</v>
      </c>
      <c r="X17" s="17" t="s">
        <v>13</v>
      </c>
      <c r="Y17" s="18" t="s">
        <v>79</v>
      </c>
      <c r="Z17" s="19">
        <f t="shared" si="8"/>
        <v>0</v>
      </c>
      <c r="AA17" s="17" t="s">
        <v>79</v>
      </c>
      <c r="AB17" s="18" t="s">
        <v>79</v>
      </c>
      <c r="AC17" s="19">
        <f t="shared" si="9"/>
        <v>0</v>
      </c>
      <c r="AD17" s="27"/>
      <c r="AE17" s="25"/>
      <c r="AF17" s="19"/>
      <c r="AG17" s="20">
        <f t="shared" si="10"/>
        <v>15</v>
      </c>
      <c r="AH17" s="21">
        <f>'3.Spieltag'!AJ17</f>
        <v>30</v>
      </c>
      <c r="AI17" s="22">
        <f>'3.Spieltag'!AK17</f>
        <v>5</v>
      </c>
      <c r="AJ17" s="23">
        <f t="shared" si="11"/>
        <v>45</v>
      </c>
      <c r="AK17" s="24">
        <f t="shared" si="12"/>
        <v>2</v>
      </c>
      <c r="AL17" s="1"/>
    </row>
    <row r="18" spans="1:38" ht="24.95" customHeight="1" thickBot="1" x14ac:dyDescent="0.25">
      <c r="A18" s="28">
        <f t="shared" si="0"/>
        <v>9</v>
      </c>
      <c r="B18" s="20" t="str">
        <f>'3.Spieltag'!B18</f>
        <v>Sascha</v>
      </c>
      <c r="C18" s="17" t="s">
        <v>2</v>
      </c>
      <c r="D18" s="18" t="s">
        <v>80</v>
      </c>
      <c r="E18" s="19" t="str">
        <f t="shared" si="1"/>
        <v>2</v>
      </c>
      <c r="F18" s="17" t="s">
        <v>13</v>
      </c>
      <c r="G18" s="18" t="s">
        <v>79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13</v>
      </c>
      <c r="M18" s="18" t="s">
        <v>79</v>
      </c>
      <c r="N18" s="19" t="str">
        <f t="shared" si="4"/>
        <v>3</v>
      </c>
      <c r="O18" s="17" t="s">
        <v>79</v>
      </c>
      <c r="P18" s="18" t="s">
        <v>2</v>
      </c>
      <c r="Q18" s="19" t="str">
        <f t="shared" si="5"/>
        <v>2</v>
      </c>
      <c r="R18" s="17" t="s">
        <v>79</v>
      </c>
      <c r="S18" s="18" t="s">
        <v>79</v>
      </c>
      <c r="T18" s="19">
        <f t="shared" si="6"/>
        <v>0</v>
      </c>
      <c r="U18" s="17" t="s">
        <v>82</v>
      </c>
      <c r="V18" s="18" t="s">
        <v>13</v>
      </c>
      <c r="W18" s="19">
        <f t="shared" si="7"/>
        <v>0</v>
      </c>
      <c r="X18" s="17" t="s">
        <v>13</v>
      </c>
      <c r="Y18" s="18" t="s">
        <v>79</v>
      </c>
      <c r="Z18" s="19">
        <f t="shared" si="8"/>
        <v>0</v>
      </c>
      <c r="AA18" s="17" t="s">
        <v>79</v>
      </c>
      <c r="AB18" s="18" t="s">
        <v>79</v>
      </c>
      <c r="AC18" s="19">
        <f t="shared" si="9"/>
        <v>0</v>
      </c>
      <c r="AD18" s="27"/>
      <c r="AE18" s="25"/>
      <c r="AF18" s="19"/>
      <c r="AG18" s="20">
        <f t="shared" si="10"/>
        <v>9</v>
      </c>
      <c r="AH18" s="21">
        <f>'3.Spieltag'!AJ18</f>
        <v>29</v>
      </c>
      <c r="AI18" s="22">
        <f>'3.Spieltag'!AK18</f>
        <v>6</v>
      </c>
      <c r="AJ18" s="23">
        <f t="shared" si="11"/>
        <v>38</v>
      </c>
      <c r="AK18" s="24">
        <f t="shared" si="12"/>
        <v>9</v>
      </c>
      <c r="AL18" s="1"/>
    </row>
    <row r="19" spans="1:38" ht="24.95" customHeight="1" thickBot="1" x14ac:dyDescent="0.25">
      <c r="A19" s="28">
        <f t="shared" si="0"/>
        <v>9</v>
      </c>
      <c r="B19" s="20" t="str">
        <f>'3.Spieltag'!B19</f>
        <v>Schalt04</v>
      </c>
      <c r="C19" s="17"/>
      <c r="D19" s="18"/>
      <c r="E19" s="19"/>
      <c r="F19" s="17" t="s">
        <v>13</v>
      </c>
      <c r="G19" s="18" t="s">
        <v>79</v>
      </c>
      <c r="H19" s="19" t="str">
        <f t="shared" si="2"/>
        <v>2</v>
      </c>
      <c r="I19" s="17" t="s">
        <v>80</v>
      </c>
      <c r="J19" s="18" t="s">
        <v>2</v>
      </c>
      <c r="K19" s="19" t="str">
        <f t="shared" si="3"/>
        <v>5</v>
      </c>
      <c r="L19" s="17" t="s">
        <v>13</v>
      </c>
      <c r="M19" s="18" t="s">
        <v>79</v>
      </c>
      <c r="N19" s="19" t="str">
        <f t="shared" si="4"/>
        <v>3</v>
      </c>
      <c r="O19" s="17" t="s">
        <v>79</v>
      </c>
      <c r="P19" s="18" t="s">
        <v>2</v>
      </c>
      <c r="Q19" s="19" t="str">
        <f t="shared" si="5"/>
        <v>2</v>
      </c>
      <c r="R19" s="17" t="s">
        <v>13</v>
      </c>
      <c r="S19" s="18" t="s">
        <v>79</v>
      </c>
      <c r="T19" s="19">
        <f t="shared" si="6"/>
        <v>0</v>
      </c>
      <c r="U19" s="17" t="s">
        <v>79</v>
      </c>
      <c r="V19" s="18" t="s">
        <v>80</v>
      </c>
      <c r="W19" s="19">
        <f t="shared" si="7"/>
        <v>0</v>
      </c>
      <c r="X19" s="17" t="s">
        <v>79</v>
      </c>
      <c r="Y19" s="18" t="s">
        <v>79</v>
      </c>
      <c r="Z19" s="19" t="str">
        <f t="shared" si="8"/>
        <v>3</v>
      </c>
      <c r="AA19" s="17" t="s">
        <v>79</v>
      </c>
      <c r="AB19" s="18" t="s">
        <v>2</v>
      </c>
      <c r="AC19" s="19" t="str">
        <f t="shared" si="9"/>
        <v>2</v>
      </c>
      <c r="AD19" s="27"/>
      <c r="AE19" s="25"/>
      <c r="AF19" s="19"/>
      <c r="AG19" s="20">
        <f t="shared" si="10"/>
        <v>17</v>
      </c>
      <c r="AH19" s="21">
        <f>'3.Spieltag'!AJ19</f>
        <v>21</v>
      </c>
      <c r="AI19" s="22">
        <f>'3.Spieltag'!AK19</f>
        <v>15</v>
      </c>
      <c r="AJ19" s="23">
        <f t="shared" si="11"/>
        <v>38</v>
      </c>
      <c r="AK19" s="24">
        <f t="shared" si="12"/>
        <v>9</v>
      </c>
      <c r="AL19" s="1"/>
    </row>
    <row r="20" spans="1:38" ht="24.95" customHeight="1" thickBot="1" x14ac:dyDescent="0.25">
      <c r="A20" s="28">
        <f>AK20</f>
        <v>1</v>
      </c>
      <c r="B20" s="20" t="str">
        <f>'3.Spieltag'!B20</f>
        <v>schmiddi04</v>
      </c>
      <c r="C20" s="17" t="s">
        <v>13</v>
      </c>
      <c r="D20" s="18" t="s">
        <v>79</v>
      </c>
      <c r="E20" s="19" t="str">
        <f>IF(OR(EXACT($C$7,C20)*(EXACT($D$7,D20)))=TRUE,$AO$9,IF(($D$7-$C$7=D20-C20),$AO$8,IF(OR(EXACT($C$7&gt;$D$7,C20&gt;D20)*EXACT($C$7=$D$7,C20=D20)*EXACT($C$7&lt;$D$7,C20&lt;D20)),$AO$7,0)))</f>
        <v>3</v>
      </c>
      <c r="F20" s="17" t="s">
        <v>13</v>
      </c>
      <c r="G20" s="18" t="s">
        <v>80</v>
      </c>
      <c r="H20" s="19" t="str">
        <f t="shared" si="2"/>
        <v>5</v>
      </c>
      <c r="I20" s="17" t="s">
        <v>79</v>
      </c>
      <c r="J20" s="18" t="s">
        <v>79</v>
      </c>
      <c r="K20" s="19">
        <f t="shared" si="3"/>
        <v>0</v>
      </c>
      <c r="L20" s="17" t="s">
        <v>13</v>
      </c>
      <c r="M20" s="18" t="s">
        <v>79</v>
      </c>
      <c r="N20" s="19" t="str">
        <f t="shared" si="4"/>
        <v>3</v>
      </c>
      <c r="O20" s="17" t="s">
        <v>80</v>
      </c>
      <c r="P20" s="18" t="s">
        <v>79</v>
      </c>
      <c r="Q20" s="19" t="str">
        <f t="shared" si="5"/>
        <v>5</v>
      </c>
      <c r="R20" s="17" t="s">
        <v>13</v>
      </c>
      <c r="S20" s="18" t="s">
        <v>80</v>
      </c>
      <c r="T20" s="19">
        <f t="shared" si="6"/>
        <v>0</v>
      </c>
      <c r="U20" s="17" t="s">
        <v>82</v>
      </c>
      <c r="V20" s="18" t="s">
        <v>80</v>
      </c>
      <c r="W20" s="19">
        <f t="shared" si="7"/>
        <v>0</v>
      </c>
      <c r="X20" s="17" t="s">
        <v>79</v>
      </c>
      <c r="Y20" s="18" t="s">
        <v>79</v>
      </c>
      <c r="Z20" s="19" t="str">
        <f t="shared" si="8"/>
        <v>3</v>
      </c>
      <c r="AA20" s="17" t="s">
        <v>13</v>
      </c>
      <c r="AB20" s="18" t="s">
        <v>79</v>
      </c>
      <c r="AC20" s="19">
        <f t="shared" si="9"/>
        <v>0</v>
      </c>
      <c r="AD20" s="27"/>
      <c r="AE20" s="25"/>
      <c r="AF20" s="19"/>
      <c r="AG20" s="20">
        <f>E20+H20+K20+N20+Q20+T20+W20+Z20+AC20+AF20</f>
        <v>19</v>
      </c>
      <c r="AH20" s="21">
        <f>'3.Spieltag'!AJ20</f>
        <v>40</v>
      </c>
      <c r="AI20" s="22">
        <f>'3.Spieltag'!AK20</f>
        <v>1</v>
      </c>
      <c r="AJ20" s="23">
        <f>AG20+AH20</f>
        <v>59</v>
      </c>
      <c r="AK20" s="24">
        <f t="shared" si="12"/>
        <v>1</v>
      </c>
      <c r="AL20" s="1"/>
    </row>
    <row r="21" spans="1:38" ht="24.95" customHeight="1" thickBot="1" x14ac:dyDescent="0.25">
      <c r="A21" s="28">
        <f>AK21</f>
        <v>15</v>
      </c>
      <c r="B21" s="20" t="str">
        <f>'3.Spieltag'!B21</f>
        <v>shiny</v>
      </c>
      <c r="C21" s="17" t="s">
        <v>2</v>
      </c>
      <c r="D21" s="18" t="s">
        <v>79</v>
      </c>
      <c r="E21" s="19" t="str">
        <f>IF(OR(EXACT($C$7,C21)*(EXACT($D$7,D21)))=TRUE,$AO$9,IF(($D$7-$C$7=D21-C21),$AO$8,IF(OR(EXACT($C$7&gt;$D$7,C21&gt;D21)*EXACT($C$7=$D$7,C21=D21)*EXACT($C$7&lt;$D$7,C21&lt;D21)),$AO$7,0)))</f>
        <v>2</v>
      </c>
      <c r="F21" s="17" t="s">
        <v>13</v>
      </c>
      <c r="G21" s="18" t="s">
        <v>79</v>
      </c>
      <c r="H21" s="19" t="str">
        <f t="shared" si="2"/>
        <v>2</v>
      </c>
      <c r="I21" s="17" t="s">
        <v>79</v>
      </c>
      <c r="J21" s="18" t="s">
        <v>79</v>
      </c>
      <c r="K21" s="19">
        <f t="shared" si="3"/>
        <v>0</v>
      </c>
      <c r="L21" s="17" t="s">
        <v>13</v>
      </c>
      <c r="M21" s="18" t="s">
        <v>80</v>
      </c>
      <c r="N21" s="19" t="str">
        <f t="shared" si="4"/>
        <v>2</v>
      </c>
      <c r="O21" s="17" t="s">
        <v>79</v>
      </c>
      <c r="P21" s="18" t="s">
        <v>82</v>
      </c>
      <c r="Q21" s="19" t="str">
        <f t="shared" si="5"/>
        <v>2</v>
      </c>
      <c r="R21" s="17" t="s">
        <v>13</v>
      </c>
      <c r="S21" s="18" t="s">
        <v>79</v>
      </c>
      <c r="T21" s="19">
        <f t="shared" si="6"/>
        <v>0</v>
      </c>
      <c r="U21" s="17" t="s">
        <v>13</v>
      </c>
      <c r="V21" s="18" t="s">
        <v>80</v>
      </c>
      <c r="W21" s="19">
        <f t="shared" si="7"/>
        <v>0</v>
      </c>
      <c r="X21" s="17" t="s">
        <v>79</v>
      </c>
      <c r="Y21" s="18" t="s">
        <v>79</v>
      </c>
      <c r="Z21" s="19" t="str">
        <f t="shared" si="8"/>
        <v>3</v>
      </c>
      <c r="AA21" s="17" t="s">
        <v>79</v>
      </c>
      <c r="AB21" s="18" t="s">
        <v>79</v>
      </c>
      <c r="AC21" s="19">
        <f t="shared" si="9"/>
        <v>0</v>
      </c>
      <c r="AD21" s="27"/>
      <c r="AE21" s="25"/>
      <c r="AF21" s="19"/>
      <c r="AG21" s="20">
        <f>E21+H21+K21+N21+Q21+T21+W21+Z21+AC21+AF21</f>
        <v>11</v>
      </c>
      <c r="AH21" s="21">
        <f>'3.Spieltag'!AJ21</f>
        <v>21</v>
      </c>
      <c r="AI21" s="22">
        <f>'3.Spieltag'!AK21</f>
        <v>15</v>
      </c>
      <c r="AJ21" s="23">
        <f>AG21+AH21</f>
        <v>32</v>
      </c>
      <c r="AK21" s="24">
        <f t="shared" si="12"/>
        <v>15</v>
      </c>
      <c r="AL21" s="1"/>
    </row>
    <row r="22" spans="1:38" ht="24.95" customHeight="1" thickBot="1" x14ac:dyDescent="0.25">
      <c r="A22" s="28">
        <f>AK22</f>
        <v>17</v>
      </c>
      <c r="B22" s="20" t="str">
        <f>'3.Spieltag'!B22</f>
        <v>Tanja04</v>
      </c>
      <c r="C22" s="17" t="s">
        <v>13</v>
      </c>
      <c r="D22" s="18" t="s">
        <v>80</v>
      </c>
      <c r="E22" s="19" t="str">
        <f>IF(OR(EXACT($C$7,C22)*(EXACT($D$7,D22)))=TRUE,$AO$9,IF(($D$7-$C$7=D22-C22),$AO$8,IF(OR(EXACT($C$7&gt;$D$7,C22&gt;D22)*EXACT($C$7=$D$7,C22=D22)*EXACT($C$7&lt;$D$7,C22&lt;D22)),$AO$7,0)))</f>
        <v>2</v>
      </c>
      <c r="F22" s="17" t="s">
        <v>2</v>
      </c>
      <c r="G22" s="18" t="s">
        <v>80</v>
      </c>
      <c r="H22" s="19" t="str">
        <f t="shared" si="2"/>
        <v>2</v>
      </c>
      <c r="I22" s="17" t="s">
        <v>79</v>
      </c>
      <c r="J22" s="18" t="s">
        <v>79</v>
      </c>
      <c r="K22" s="19">
        <f t="shared" si="3"/>
        <v>0</v>
      </c>
      <c r="L22" s="17" t="s">
        <v>13</v>
      </c>
      <c r="M22" s="18" t="s">
        <v>80</v>
      </c>
      <c r="N22" s="19" t="str">
        <f t="shared" si="4"/>
        <v>2</v>
      </c>
      <c r="O22" s="17" t="s">
        <v>80</v>
      </c>
      <c r="P22" s="18" t="s">
        <v>2</v>
      </c>
      <c r="Q22" s="19" t="str">
        <f t="shared" si="5"/>
        <v>2</v>
      </c>
      <c r="R22" s="17" t="s">
        <v>79</v>
      </c>
      <c r="S22" s="18" t="s">
        <v>80</v>
      </c>
      <c r="T22" s="19">
        <f t="shared" si="6"/>
        <v>0</v>
      </c>
      <c r="U22" s="17" t="s">
        <v>82</v>
      </c>
      <c r="V22" s="18" t="s">
        <v>79</v>
      </c>
      <c r="W22" s="19">
        <f t="shared" si="7"/>
        <v>0</v>
      </c>
      <c r="X22" s="17" t="s">
        <v>13</v>
      </c>
      <c r="Y22" s="18" t="s">
        <v>79</v>
      </c>
      <c r="Z22" s="19">
        <f t="shared" si="8"/>
        <v>0</v>
      </c>
      <c r="AA22" s="17" t="s">
        <v>79</v>
      </c>
      <c r="AB22" s="18" t="s">
        <v>80</v>
      </c>
      <c r="AC22" s="19">
        <f t="shared" si="9"/>
        <v>0</v>
      </c>
      <c r="AD22" s="27"/>
      <c r="AE22" s="25"/>
      <c r="AF22" s="19"/>
      <c r="AG22" s="20">
        <f>E22+H22+K22+N22+Q22+T22+W22+Z22+AC22+AF22</f>
        <v>8</v>
      </c>
      <c r="AH22" s="21">
        <f>'3.Spieltag'!AJ22</f>
        <v>17</v>
      </c>
      <c r="AI22" s="22">
        <f>'3.Spieltag'!AK22</f>
        <v>17</v>
      </c>
      <c r="AJ22" s="23">
        <f>AG22+AH22</f>
        <v>25</v>
      </c>
      <c r="AK22" s="24">
        <f t="shared" si="12"/>
        <v>17</v>
      </c>
      <c r="AL22" s="1"/>
    </row>
    <row r="23" spans="1:38" ht="24.95" customHeight="1" thickBot="1" x14ac:dyDescent="0.25">
      <c r="A23" s="28">
        <f>AK23</f>
        <v>5</v>
      </c>
      <c r="B23" s="20" t="str">
        <f>'3.Spieltag'!B23</f>
        <v>Thomas Bülles</v>
      </c>
      <c r="C23" s="17" t="s">
        <v>13</v>
      </c>
      <c r="D23" s="18" t="s">
        <v>80</v>
      </c>
      <c r="E23" s="19" t="str">
        <f>IF(OR(EXACT($C$7,C23)*(EXACT($D$7,D23)))=TRUE,$AO$9,IF(($D$7-$C$7=D23-C23),$AO$8,IF(OR(EXACT($C$7&gt;$D$7,C23&gt;D23)*EXACT($C$7=$D$7,C23=D23)*EXACT($C$7&lt;$D$7,C23&lt;D23)),$AO$7,0)))</f>
        <v>2</v>
      </c>
      <c r="F23" s="17" t="s">
        <v>13</v>
      </c>
      <c r="G23" s="18" t="s">
        <v>79</v>
      </c>
      <c r="H23" s="19" t="str">
        <f t="shared" si="2"/>
        <v>2</v>
      </c>
      <c r="I23" s="17" t="s">
        <v>79</v>
      </c>
      <c r="J23" s="18" t="s">
        <v>80</v>
      </c>
      <c r="K23" s="19">
        <f t="shared" si="3"/>
        <v>0</v>
      </c>
      <c r="L23" s="17" t="s">
        <v>13</v>
      </c>
      <c r="M23" s="18" t="s">
        <v>80</v>
      </c>
      <c r="N23" s="19" t="str">
        <f t="shared" si="4"/>
        <v>2</v>
      </c>
      <c r="O23" s="17" t="s">
        <v>79</v>
      </c>
      <c r="P23" s="18" t="s">
        <v>13</v>
      </c>
      <c r="Q23" s="19" t="str">
        <f t="shared" si="5"/>
        <v>3</v>
      </c>
      <c r="R23" s="17" t="s">
        <v>79</v>
      </c>
      <c r="S23" s="18" t="s">
        <v>80</v>
      </c>
      <c r="T23" s="19">
        <f t="shared" si="6"/>
        <v>0</v>
      </c>
      <c r="U23" s="17" t="s">
        <v>2</v>
      </c>
      <c r="V23" s="18" t="s">
        <v>80</v>
      </c>
      <c r="W23" s="19">
        <f t="shared" si="7"/>
        <v>0</v>
      </c>
      <c r="X23" s="17" t="s">
        <v>13</v>
      </c>
      <c r="Y23" s="18" t="s">
        <v>79</v>
      </c>
      <c r="Z23" s="19">
        <f t="shared" si="8"/>
        <v>0</v>
      </c>
      <c r="AA23" s="17" t="s">
        <v>79</v>
      </c>
      <c r="AB23" s="18" t="s">
        <v>80</v>
      </c>
      <c r="AC23" s="19">
        <f t="shared" si="9"/>
        <v>0</v>
      </c>
      <c r="AD23" s="27"/>
      <c r="AE23" s="25"/>
      <c r="AF23" s="19"/>
      <c r="AG23" s="20">
        <f>E23+H23+K23+N23+Q23+T23+W23+Z23+AC23+AF23</f>
        <v>9</v>
      </c>
      <c r="AH23" s="21">
        <f>'3.Spieltag'!AJ23</f>
        <v>34</v>
      </c>
      <c r="AI23" s="22">
        <f>'3.Spieltag'!AK23</f>
        <v>2</v>
      </c>
      <c r="AJ23" s="23">
        <f>AG23+AH23</f>
        <v>43</v>
      </c>
      <c r="AK23" s="24">
        <f t="shared" si="12"/>
        <v>5</v>
      </c>
      <c r="AL23" s="1"/>
    </row>
    <row r="24" spans="1:38" ht="24.95" customHeight="1" thickBot="1" x14ac:dyDescent="0.25">
      <c r="A24" s="28">
        <f>AK24</f>
        <v>6</v>
      </c>
      <c r="B24" s="20" t="str">
        <f>'3.Spieltag'!B24</f>
        <v>UltraGE</v>
      </c>
      <c r="C24" s="17" t="s">
        <v>13</v>
      </c>
      <c r="D24" s="18" t="s">
        <v>79</v>
      </c>
      <c r="E24" s="19" t="str">
        <f>IF(OR(EXACT($C$7,C24)*(EXACT($D$7,D24)))=TRUE,$AO$9,IF(($D$7-$C$7=D24-C24),$AO$8,IF(OR(EXACT($C$7&gt;$D$7,C24&gt;D24)*EXACT($C$7=$D$7,C24=D24)*EXACT($C$7&lt;$D$7,C24&lt;D24)),$AO$7,0)))</f>
        <v>3</v>
      </c>
      <c r="F24" s="17" t="s">
        <v>2</v>
      </c>
      <c r="G24" s="18" t="s">
        <v>79</v>
      </c>
      <c r="H24" s="19" t="str">
        <f t="shared" si="2"/>
        <v>3</v>
      </c>
      <c r="I24" s="17" t="s">
        <v>79</v>
      </c>
      <c r="J24" s="18" t="s">
        <v>13</v>
      </c>
      <c r="K24" s="19" t="str">
        <f t="shared" si="3"/>
        <v>2</v>
      </c>
      <c r="L24" s="17" t="s">
        <v>13</v>
      </c>
      <c r="M24" s="18" t="s">
        <v>79</v>
      </c>
      <c r="N24" s="19" t="str">
        <f t="shared" si="4"/>
        <v>3</v>
      </c>
      <c r="O24" s="17" t="s">
        <v>79</v>
      </c>
      <c r="P24" s="18" t="s">
        <v>2</v>
      </c>
      <c r="Q24" s="19" t="str">
        <f t="shared" si="5"/>
        <v>2</v>
      </c>
      <c r="R24" s="17" t="s">
        <v>13</v>
      </c>
      <c r="S24" s="18" t="s">
        <v>79</v>
      </c>
      <c r="T24" s="19">
        <f t="shared" si="6"/>
        <v>0</v>
      </c>
      <c r="U24" s="17" t="s">
        <v>82</v>
      </c>
      <c r="V24" s="18" t="s">
        <v>79</v>
      </c>
      <c r="W24" s="19">
        <f t="shared" si="7"/>
        <v>0</v>
      </c>
      <c r="X24" s="17" t="s">
        <v>79</v>
      </c>
      <c r="Y24" s="18" t="s">
        <v>79</v>
      </c>
      <c r="Z24" s="19" t="str">
        <f t="shared" si="8"/>
        <v>3</v>
      </c>
      <c r="AA24" s="17" t="s">
        <v>13</v>
      </c>
      <c r="AB24" s="18" t="s">
        <v>13</v>
      </c>
      <c r="AC24" s="19">
        <f t="shared" si="9"/>
        <v>0</v>
      </c>
      <c r="AD24" s="27"/>
      <c r="AE24" s="25"/>
      <c r="AF24" s="19"/>
      <c r="AG24" s="20">
        <f>E24+H24+K24+N24+Q24+T24+W24+Z24+AC24+AF24</f>
        <v>16</v>
      </c>
      <c r="AH24" s="21">
        <f>'3.Spieltag'!AJ24</f>
        <v>26</v>
      </c>
      <c r="AI24" s="22">
        <f>'3.Spieltag'!AK24</f>
        <v>11</v>
      </c>
      <c r="AJ24" s="23">
        <f>AG24+AH24</f>
        <v>42</v>
      </c>
      <c r="AK24" s="24">
        <f t="shared" si="12"/>
        <v>6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15">AG25+AH25</f>
        <v>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'3.Spieltag'!AJ26</f>
        <v>0</v>
      </c>
      <c r="AI26" s="22">
        <f>'3.Spieltag'!AK26</f>
        <v>18</v>
      </c>
      <c r="AJ26" s="23">
        <f t="shared" si="15"/>
        <v>0</v>
      </c>
      <c r="AK26" s="24">
        <f t="shared" si="12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31:A1048576 A1:A3 A5:A2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8" priority="1088" rank="3"/>
  </conditionalFormatting>
  <conditionalFormatting sqref="B8:B26">
    <cfRule type="expression" dxfId="157" priority="4">
      <formula>($AG8&gt;40)</formula>
    </cfRule>
  </conditionalFormatting>
  <conditionalFormatting sqref="U4 F6 F4 X4 I4 L6 O4 O6 R6 AA4 R4 AA6 C4 U6 L4 X6">
    <cfRule type="cellIs" dxfId="156" priority="2" operator="equal">
      <formula>"Schalke 04"</formula>
    </cfRule>
  </conditionalFormatting>
  <conditionalFormatting sqref="O6 AA4 C6 I6">
    <cfRule type="cellIs" dxfId="155" priority="1" operator="equal">
      <formula>"Schalke 04"</formula>
    </cfRule>
  </conditionalFormatting>
  <conditionalFormatting sqref="AG28:AG1048576 AG1:AG26">
    <cfRule type="top10" dxfId="154" priority="1552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topLeftCell="A5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65"/>
      <c r="AK1" s="31"/>
    </row>
    <row r="2" spans="1:41" ht="12" x14ac:dyDescent="0.2"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19</v>
      </c>
      <c r="B4" s="16"/>
      <c r="C4" s="16" t="s">
        <v>67</v>
      </c>
      <c r="F4" s="16" t="s">
        <v>68</v>
      </c>
      <c r="I4" s="16" t="s">
        <v>66</v>
      </c>
      <c r="L4" s="16" t="s">
        <v>65</v>
      </c>
      <c r="O4" s="16" t="s">
        <v>78</v>
      </c>
      <c r="R4" s="16" t="s">
        <v>70</v>
      </c>
      <c r="U4" s="16" t="s">
        <v>76</v>
      </c>
      <c r="X4" s="16" t="s">
        <v>63</v>
      </c>
      <c r="AA4" s="16" t="s">
        <v>71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72</v>
      </c>
      <c r="I6" s="16" t="s">
        <v>73</v>
      </c>
      <c r="L6" s="16" t="s">
        <v>74</v>
      </c>
      <c r="O6" s="16" t="s">
        <v>12</v>
      </c>
      <c r="R6" s="16" t="s">
        <v>11</v>
      </c>
      <c r="U6" s="16" t="s">
        <v>69</v>
      </c>
      <c r="X6" s="16" t="s">
        <v>75</v>
      </c>
      <c r="AA6" s="16" t="s">
        <v>64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80</v>
      </c>
      <c r="E7" s="69" t="s">
        <v>1</v>
      </c>
      <c r="F7" s="68" t="s">
        <v>13</v>
      </c>
      <c r="G7" s="68" t="s">
        <v>2</v>
      </c>
      <c r="H7" s="69" t="s">
        <v>1</v>
      </c>
      <c r="I7" s="68" t="s">
        <v>79</v>
      </c>
      <c r="J7" s="68" t="s">
        <v>79</v>
      </c>
      <c r="K7" s="69" t="s">
        <v>1</v>
      </c>
      <c r="L7" s="68" t="s">
        <v>13</v>
      </c>
      <c r="M7" s="68" t="s">
        <v>82</v>
      </c>
      <c r="N7" s="69" t="s">
        <v>1</v>
      </c>
      <c r="O7" s="68" t="s">
        <v>80</v>
      </c>
      <c r="P7" s="68" t="s">
        <v>13</v>
      </c>
      <c r="Q7" s="69" t="s">
        <v>1</v>
      </c>
      <c r="R7" s="68" t="s">
        <v>79</v>
      </c>
      <c r="S7" s="68" t="s">
        <v>79</v>
      </c>
      <c r="T7" s="69" t="s">
        <v>1</v>
      </c>
      <c r="U7" s="68" t="s">
        <v>82</v>
      </c>
      <c r="V7" s="68" t="s">
        <v>80</v>
      </c>
      <c r="W7" s="69" t="s">
        <v>1</v>
      </c>
      <c r="X7" s="68" t="s">
        <v>80</v>
      </c>
      <c r="Y7" s="68" t="s">
        <v>13</v>
      </c>
      <c r="Z7" s="69" t="s">
        <v>1</v>
      </c>
      <c r="AA7" s="68" t="s">
        <v>80</v>
      </c>
      <c r="AB7" s="68" t="s">
        <v>79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'4.Spieltag'!B8</f>
        <v>FlorianS04</v>
      </c>
      <c r="C8" s="17" t="s">
        <v>79</v>
      </c>
      <c r="D8" s="18" t="s">
        <v>80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13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79</v>
      </c>
      <c r="J8" s="18" t="s">
        <v>2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79</v>
      </c>
      <c r="P8" s="18" t="s">
        <v>2</v>
      </c>
      <c r="Q8" s="19" t="str">
        <f t="shared" ref="Q8:Q24" si="5">IF(OR(EXACT($O$7,O8)*(EXACT($P$7,P8)))=TRUE,$AO$9,IF(($P$7-$O$7=P8-O8),$AO$8,IF(OR(EXACT($O$7&gt;$P$7,O8&gt;P8)*EXACT($O$7=$P$7,O8=P8)*EXACT($O$7&lt;$P$7,O8&lt;P8)),$AO$7,0)))</f>
        <v>3</v>
      </c>
      <c r="R8" s="17" t="s">
        <v>80</v>
      </c>
      <c r="S8" s="18" t="s">
        <v>79</v>
      </c>
      <c r="T8" s="77">
        <f>IF(OR(EXACT($R$7,R8)*(EXACT($S$7,S8)))=TRUE,$AO$9,IF(($S$7-$R$7=S8-R8),$AO$8,IF(OR(EXACT($R$7&gt;$S$7,R8&gt;S8)*EXACT($R$7=$S$7,R8=S8)*EXACT($R$7&lt;$S$7,R8&lt;S8)),$AO$7,0)))*4</f>
        <v>0</v>
      </c>
      <c r="U8" s="17" t="s">
        <v>79</v>
      </c>
      <c r="V8" s="18" t="s">
        <v>2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79</v>
      </c>
      <c r="Y8" s="18" t="s">
        <v>13</v>
      </c>
      <c r="Z8" s="19" t="str">
        <f t="shared" ref="Z8:Z24" si="7">IF(OR(EXACT($X$7,X8)*(EXACT($Y$7,Y8)))=TRUE,$AO$9,IF(($Y$7-$X$7=Y8-X8),$AO$8,IF(OR(EXACT($X$7&gt;$Y$7,X8&gt;Y8)*EXACT($X$7=$Y$7,X8=Y8)*EXACT($X$7&lt;$Y$7,X8&lt;Y8)),$AO$7,0)))</f>
        <v>2</v>
      </c>
      <c r="AA8" s="17" t="s">
        <v>79</v>
      </c>
      <c r="AB8" s="18" t="s">
        <v>13</v>
      </c>
      <c r="AC8" s="19" t="str">
        <f t="shared" ref="AC8:AC24" si="8"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9">E8+H8+K8+N8+Q8+T8+W8+Z8+AC8+AF8</f>
        <v>13</v>
      </c>
      <c r="AH8" s="21">
        <f>'4.Spieltag'!AJ8</f>
        <v>45</v>
      </c>
      <c r="AI8" s="22">
        <f>'4.Spieltag'!AK8</f>
        <v>2</v>
      </c>
      <c r="AJ8" s="23">
        <f t="shared" ref="AJ8:AJ19" si="10">AG8+AH8</f>
        <v>58</v>
      </c>
      <c r="AK8" s="24">
        <f t="shared" ref="AK8:AK24" si="11">RANK(AJ8,$AJ$8:$AJ$26)</f>
        <v>3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10</v>
      </c>
      <c r="B9" s="20" t="str">
        <f>'4.Spieltag'!B9</f>
        <v>Franzi04</v>
      </c>
      <c r="C9" s="17" t="s">
        <v>13</v>
      </c>
      <c r="D9" s="18" t="s">
        <v>79</v>
      </c>
      <c r="E9" s="19" t="str">
        <f t="shared" si="1"/>
        <v>3</v>
      </c>
      <c r="F9" s="17" t="s">
        <v>13</v>
      </c>
      <c r="G9" s="18" t="s">
        <v>79</v>
      </c>
      <c r="H9" s="19">
        <f t="shared" si="2"/>
        <v>0</v>
      </c>
      <c r="I9" s="17" t="s">
        <v>79</v>
      </c>
      <c r="J9" s="18" t="s">
        <v>2</v>
      </c>
      <c r="K9" s="19">
        <f t="shared" si="3"/>
        <v>0</v>
      </c>
      <c r="L9" s="17" t="s">
        <v>13</v>
      </c>
      <c r="M9" s="18" t="s">
        <v>13</v>
      </c>
      <c r="N9" s="19">
        <f t="shared" si="4"/>
        <v>0</v>
      </c>
      <c r="O9" s="17" t="s">
        <v>80</v>
      </c>
      <c r="P9" s="18" t="s">
        <v>13</v>
      </c>
      <c r="Q9" s="19" t="str">
        <f t="shared" si="5"/>
        <v>5</v>
      </c>
      <c r="R9" s="17" t="s">
        <v>79</v>
      </c>
      <c r="S9" s="18" t="s">
        <v>13</v>
      </c>
      <c r="T9" s="77">
        <f>IF(OR(EXACT($R$7,R9)*(EXACT($S$7,S9)))=TRUE,$AO$9,IF(($S$7-$R$7=S9-R9),$AO$8,IF(OR(EXACT($R$7&gt;$S$7,R9&gt;S9)*EXACT($R$7=$S$7,R9=S9)*EXACT($R$7&lt;$S$7,R9&lt;S9)),$AO$7,0)))*4</f>
        <v>0</v>
      </c>
      <c r="U9" s="17" t="s">
        <v>79</v>
      </c>
      <c r="V9" s="18" t="s">
        <v>13</v>
      </c>
      <c r="W9" s="19">
        <f t="shared" si="6"/>
        <v>0</v>
      </c>
      <c r="X9" s="17" t="s">
        <v>13</v>
      </c>
      <c r="Y9" s="18" t="s">
        <v>79</v>
      </c>
      <c r="Z9" s="19">
        <f t="shared" si="7"/>
        <v>0</v>
      </c>
      <c r="AA9" s="17" t="s">
        <v>13</v>
      </c>
      <c r="AB9" s="18" t="s">
        <v>79</v>
      </c>
      <c r="AC9" s="19">
        <f t="shared" si="8"/>
        <v>0</v>
      </c>
      <c r="AD9" s="27"/>
      <c r="AE9" s="25"/>
      <c r="AF9" s="19"/>
      <c r="AG9" s="20">
        <f t="shared" si="9"/>
        <v>8</v>
      </c>
      <c r="AH9" s="21">
        <f>'4.Spieltag'!AJ9</f>
        <v>37</v>
      </c>
      <c r="AI9" s="22">
        <f>'4.Spieltag'!AK9</f>
        <v>13</v>
      </c>
      <c r="AJ9" s="23">
        <f t="shared" si="10"/>
        <v>45</v>
      </c>
      <c r="AK9" s="24">
        <f t="shared" si="11"/>
        <v>10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'4.Spieltag'!B10</f>
        <v>jupp04</v>
      </c>
      <c r="C10" s="17" t="s">
        <v>2</v>
      </c>
      <c r="D10" s="18" t="s">
        <v>79</v>
      </c>
      <c r="E10" s="19" t="str">
        <f t="shared" si="1"/>
        <v>2</v>
      </c>
      <c r="F10" s="17" t="s">
        <v>13</v>
      </c>
      <c r="G10" s="18" t="s">
        <v>13</v>
      </c>
      <c r="H10" s="19">
        <f t="shared" si="2"/>
        <v>0</v>
      </c>
      <c r="I10" s="17" t="s">
        <v>13</v>
      </c>
      <c r="J10" s="18" t="s">
        <v>13</v>
      </c>
      <c r="K10" s="19" t="str">
        <f t="shared" si="3"/>
        <v>3</v>
      </c>
      <c r="L10" s="17" t="s">
        <v>79</v>
      </c>
      <c r="M10" s="18" t="s">
        <v>13</v>
      </c>
      <c r="N10" s="19" t="str">
        <f t="shared" si="4"/>
        <v>2</v>
      </c>
      <c r="O10" s="17" t="s">
        <v>79</v>
      </c>
      <c r="P10" s="18" t="s">
        <v>2</v>
      </c>
      <c r="Q10" s="19" t="str">
        <f t="shared" si="5"/>
        <v>3</v>
      </c>
      <c r="R10" s="17" t="s">
        <v>80</v>
      </c>
      <c r="S10" s="18" t="s">
        <v>79</v>
      </c>
      <c r="T10" s="77">
        <f>IF(OR(EXACT($R$7,R10)*(EXACT($S$7,S10)))=TRUE,$AO$9,IF(($S$7-$R$7=S10-R10),$AO$8,IF(OR(EXACT($R$7&gt;$S$7,R10&gt;S10)*EXACT($R$7=$S$7,R10=S10)*EXACT($R$7&lt;$S$7,R10&lt;S10)),$AO$7,0)))*4</f>
        <v>0</v>
      </c>
      <c r="U10" s="17" t="s">
        <v>13</v>
      </c>
      <c r="V10" s="18" t="s">
        <v>2</v>
      </c>
      <c r="W10" s="19">
        <f t="shared" si="6"/>
        <v>0</v>
      </c>
      <c r="X10" s="17" t="s">
        <v>79</v>
      </c>
      <c r="Y10" s="18" t="s">
        <v>13</v>
      </c>
      <c r="Z10" s="19" t="str">
        <f t="shared" si="7"/>
        <v>2</v>
      </c>
      <c r="AA10" s="17" t="s">
        <v>13</v>
      </c>
      <c r="AB10" s="18" t="s">
        <v>13</v>
      </c>
      <c r="AC10" s="19">
        <f t="shared" si="8"/>
        <v>0</v>
      </c>
      <c r="AD10" s="27"/>
      <c r="AE10" s="25"/>
      <c r="AF10" s="19"/>
      <c r="AG10" s="20">
        <f t="shared" si="9"/>
        <v>12</v>
      </c>
      <c r="AH10" s="21">
        <f>'4.Spieltag'!AJ10</f>
        <v>39</v>
      </c>
      <c r="AI10" s="22">
        <f>'4.Spieltag'!AK10</f>
        <v>7</v>
      </c>
      <c r="AJ10" s="23">
        <f t="shared" si="10"/>
        <v>51</v>
      </c>
      <c r="AK10" s="24">
        <f t="shared" si="11"/>
        <v>7</v>
      </c>
      <c r="AL10" s="72"/>
    </row>
    <row r="11" spans="1:41" ht="24.95" customHeight="1" thickBot="1" x14ac:dyDescent="0.25">
      <c r="A11" s="28">
        <f t="shared" si="0"/>
        <v>4</v>
      </c>
      <c r="B11" s="20" t="str">
        <f>'4.Spieltag'!B11</f>
        <v>Lola04</v>
      </c>
      <c r="C11" s="17" t="s">
        <v>13</v>
      </c>
      <c r="D11" s="18" t="s">
        <v>80</v>
      </c>
      <c r="E11" s="19" t="str">
        <f t="shared" si="1"/>
        <v>2</v>
      </c>
      <c r="F11" s="17" t="s">
        <v>13</v>
      </c>
      <c r="G11" s="18" t="s">
        <v>79</v>
      </c>
      <c r="H11" s="19">
        <f t="shared" si="2"/>
        <v>0</v>
      </c>
      <c r="I11" s="17" t="s">
        <v>79</v>
      </c>
      <c r="J11" s="18" t="s">
        <v>2</v>
      </c>
      <c r="K11" s="19">
        <f t="shared" si="3"/>
        <v>0</v>
      </c>
      <c r="L11" s="17" t="s">
        <v>13</v>
      </c>
      <c r="M11" s="18" t="s">
        <v>13</v>
      </c>
      <c r="N11" s="19">
        <f t="shared" si="4"/>
        <v>0</v>
      </c>
      <c r="O11" s="17" t="s">
        <v>79</v>
      </c>
      <c r="P11" s="18" t="s">
        <v>79</v>
      </c>
      <c r="Q11" s="19">
        <f t="shared" si="5"/>
        <v>0</v>
      </c>
      <c r="R11" s="17" t="s">
        <v>79</v>
      </c>
      <c r="S11" s="18" t="s">
        <v>79</v>
      </c>
      <c r="T11" s="77">
        <f>IF(OR(EXACT($R$7,R11)*(EXACT($S$7,S11)))=TRUE,$AO$9,IF(($S$7-$R$7=S11-R11),$AO$8,IF(OR(EXACT($R$7&gt;$S$7,R11&gt;S11)*EXACT($R$7=$S$7,R11=S11)*EXACT($R$7&lt;$S$7,R11&lt;S11)),$AO$7,0)))*2</f>
        <v>10</v>
      </c>
      <c r="U11" s="17" t="s">
        <v>13</v>
      </c>
      <c r="V11" s="18" t="s">
        <v>13</v>
      </c>
      <c r="W11" s="19">
        <f t="shared" si="6"/>
        <v>0</v>
      </c>
      <c r="X11" s="17" t="s">
        <v>79</v>
      </c>
      <c r="Y11" s="18" t="s">
        <v>13</v>
      </c>
      <c r="Z11" s="19" t="str">
        <f t="shared" si="7"/>
        <v>2</v>
      </c>
      <c r="AA11" s="17" t="s">
        <v>13</v>
      </c>
      <c r="AB11" s="18" t="s">
        <v>79</v>
      </c>
      <c r="AC11" s="19">
        <f t="shared" si="8"/>
        <v>0</v>
      </c>
      <c r="AD11" s="27"/>
      <c r="AE11" s="25"/>
      <c r="AF11" s="19"/>
      <c r="AG11" s="20">
        <f t="shared" si="9"/>
        <v>14</v>
      </c>
      <c r="AH11" s="21">
        <f>'4.Spieltag'!AJ11</f>
        <v>38</v>
      </c>
      <c r="AI11" s="22">
        <f>'4.Spieltag'!AK11</f>
        <v>9</v>
      </c>
      <c r="AJ11" s="23">
        <f t="shared" si="10"/>
        <v>52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9</v>
      </c>
      <c r="B12" s="20" t="str">
        <f>'4.Spieltag'!B12</f>
        <v>Master1</v>
      </c>
      <c r="C12" s="17" t="s">
        <v>2</v>
      </c>
      <c r="D12" s="18" t="s">
        <v>13</v>
      </c>
      <c r="E12" s="19" t="str">
        <f t="shared" si="1"/>
        <v>3</v>
      </c>
      <c r="F12" s="17" t="s">
        <v>13</v>
      </c>
      <c r="G12" s="18" t="s">
        <v>13</v>
      </c>
      <c r="H12" s="19">
        <f t="shared" si="2"/>
        <v>0</v>
      </c>
      <c r="I12" s="17" t="s">
        <v>79</v>
      </c>
      <c r="J12" s="18" t="s">
        <v>2</v>
      </c>
      <c r="K12" s="19">
        <f t="shared" si="3"/>
        <v>0</v>
      </c>
      <c r="L12" s="17" t="s">
        <v>13</v>
      </c>
      <c r="M12" s="18" t="s">
        <v>79</v>
      </c>
      <c r="N12" s="19">
        <f t="shared" si="4"/>
        <v>0</v>
      </c>
      <c r="O12" s="17" t="s">
        <v>79</v>
      </c>
      <c r="P12" s="18" t="s">
        <v>13</v>
      </c>
      <c r="Q12" s="19" t="str">
        <f t="shared" si="5"/>
        <v>2</v>
      </c>
      <c r="R12" s="17" t="s">
        <v>79</v>
      </c>
      <c r="S12" s="18" t="s">
        <v>2</v>
      </c>
      <c r="T12" s="77">
        <f>IF(OR(EXACT($R$7,R12)*(EXACT($S$7,S12)))=TRUE,$AO$9,IF(($S$7-$R$7=S12-R12),$AO$8,IF(OR(EXACT($R$7&gt;$S$7,R12&gt;S12)*EXACT($R$7=$S$7,R12=S12)*EXACT($R$7&lt;$S$7,R12&lt;S12)),$AO$7,0)))*4</f>
        <v>0</v>
      </c>
      <c r="U12" s="17" t="s">
        <v>13</v>
      </c>
      <c r="V12" s="18" t="s">
        <v>13</v>
      </c>
      <c r="W12" s="19">
        <f t="shared" si="6"/>
        <v>0</v>
      </c>
      <c r="X12" s="17" t="s">
        <v>79</v>
      </c>
      <c r="Y12" s="18" t="s">
        <v>80</v>
      </c>
      <c r="Z12" s="19">
        <f t="shared" si="7"/>
        <v>0</v>
      </c>
      <c r="AA12" s="17" t="s">
        <v>13</v>
      </c>
      <c r="AB12" s="18" t="s">
        <v>79</v>
      </c>
      <c r="AC12" s="19">
        <f t="shared" si="8"/>
        <v>0</v>
      </c>
      <c r="AD12" s="26"/>
      <c r="AE12" s="25"/>
      <c r="AF12" s="19"/>
      <c r="AG12" s="20">
        <f t="shared" si="9"/>
        <v>5</v>
      </c>
      <c r="AH12" s="21">
        <f>'4.Spieltag'!AJ12</f>
        <v>45</v>
      </c>
      <c r="AI12" s="22">
        <f>'4.Spieltag'!AK12</f>
        <v>2</v>
      </c>
      <c r="AJ12" s="23">
        <f t="shared" si="10"/>
        <v>50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15</v>
      </c>
      <c r="B13" s="78" t="str">
        <f>'4.Spieltag'!B13</f>
        <v>MB AC Norbert</v>
      </c>
      <c r="C13" s="17" t="s">
        <v>79</v>
      </c>
      <c r="D13" s="18" t="s">
        <v>13</v>
      </c>
      <c r="E13" s="19">
        <f t="shared" si="1"/>
        <v>0</v>
      </c>
      <c r="F13" s="17" t="s">
        <v>79</v>
      </c>
      <c r="G13" s="18" t="s">
        <v>13</v>
      </c>
      <c r="H13" s="19" t="str">
        <f t="shared" si="2"/>
        <v>3</v>
      </c>
      <c r="I13" s="17" t="s">
        <v>79</v>
      </c>
      <c r="J13" s="18" t="s">
        <v>80</v>
      </c>
      <c r="K13" s="19">
        <f t="shared" si="3"/>
        <v>0</v>
      </c>
      <c r="L13" s="17" t="s">
        <v>80</v>
      </c>
      <c r="M13" s="18" t="s">
        <v>13</v>
      </c>
      <c r="N13" s="19" t="str">
        <f t="shared" si="4"/>
        <v>3</v>
      </c>
      <c r="O13" s="17" t="s">
        <v>80</v>
      </c>
      <c r="P13" s="18" t="s">
        <v>79</v>
      </c>
      <c r="Q13" s="19" t="str">
        <f t="shared" si="5"/>
        <v>2</v>
      </c>
      <c r="R13" s="17" t="s">
        <v>80</v>
      </c>
      <c r="S13" s="18" t="s">
        <v>2</v>
      </c>
      <c r="T13" s="77">
        <f>IF(OR(EXACT($R$7,R13)*(EXACT($S$7,S13)))=TRUE,$AO$9,IF(($S$7-$R$7=S13-R13),$AO$8,IF(OR(EXACT($R$7&gt;$S$7,R13&gt;S13)*EXACT($R$7=$S$7,R13=S13)*EXACT($R$7&lt;$S$7,R13&lt;S13)),$AO$7,0)))*4</f>
        <v>0</v>
      </c>
      <c r="U13" s="17" t="s">
        <v>13</v>
      </c>
      <c r="V13" s="18" t="s">
        <v>13</v>
      </c>
      <c r="W13" s="19">
        <f t="shared" si="6"/>
        <v>0</v>
      </c>
      <c r="X13" s="17" t="s">
        <v>13</v>
      </c>
      <c r="Y13" s="18" t="s">
        <v>80</v>
      </c>
      <c r="Z13" s="19">
        <f t="shared" si="7"/>
        <v>0</v>
      </c>
      <c r="AA13" s="17" t="s">
        <v>79</v>
      </c>
      <c r="AB13" s="18" t="s">
        <v>79</v>
      </c>
      <c r="AC13" s="19">
        <f t="shared" si="8"/>
        <v>0</v>
      </c>
      <c r="AD13" s="27"/>
      <c r="AE13" s="25"/>
      <c r="AF13" s="19"/>
      <c r="AG13" s="20">
        <f t="shared" si="9"/>
        <v>8</v>
      </c>
      <c r="AH13" s="21">
        <f>'4.Spieltag'!AJ13</f>
        <v>29</v>
      </c>
      <c r="AI13" s="22">
        <f>'4.Spieltag'!AK13</f>
        <v>16</v>
      </c>
      <c r="AJ13" s="23">
        <f t="shared" si="10"/>
        <v>37</v>
      </c>
      <c r="AK13" s="24">
        <f t="shared" si="11"/>
        <v>15</v>
      </c>
      <c r="AL13" s="1"/>
    </row>
    <row r="14" spans="1:41" ht="24.95" customHeight="1" thickBot="1" x14ac:dyDescent="0.25">
      <c r="A14" s="28">
        <f t="shared" si="0"/>
        <v>14</v>
      </c>
      <c r="B14" s="20" t="str">
        <f>'4.Spieltag'!B14</f>
        <v>Mike04</v>
      </c>
      <c r="C14" s="17" t="s">
        <v>13</v>
      </c>
      <c r="D14" s="18" t="s">
        <v>80</v>
      </c>
      <c r="E14" s="19" t="str">
        <f t="shared" si="1"/>
        <v>2</v>
      </c>
      <c r="F14" s="17" t="s">
        <v>13</v>
      </c>
      <c r="G14" s="18" t="s">
        <v>80</v>
      </c>
      <c r="H14" s="19">
        <f t="shared" si="2"/>
        <v>0</v>
      </c>
      <c r="I14" s="17" t="s">
        <v>80</v>
      </c>
      <c r="J14" s="18" t="s">
        <v>2</v>
      </c>
      <c r="K14" s="19">
        <f t="shared" si="3"/>
        <v>0</v>
      </c>
      <c r="L14" s="17" t="s">
        <v>13</v>
      </c>
      <c r="M14" s="18" t="s">
        <v>80</v>
      </c>
      <c r="N14" s="19">
        <f t="shared" si="4"/>
        <v>0</v>
      </c>
      <c r="O14" s="17" t="s">
        <v>79</v>
      </c>
      <c r="P14" s="18" t="s">
        <v>79</v>
      </c>
      <c r="Q14" s="19">
        <f t="shared" si="5"/>
        <v>0</v>
      </c>
      <c r="R14" s="17" t="s">
        <v>80</v>
      </c>
      <c r="S14" s="18" t="s">
        <v>79</v>
      </c>
      <c r="T14" s="77">
        <f>IF(OR(EXACT($R$7,R14)*(EXACT($S$7,S14)))=TRUE,$AO$9,IF(($S$7-$R$7=S14-R14),$AO$8,IF(OR(EXACT($R$7&gt;$S$7,R14&gt;S14)*EXACT($R$7=$S$7,R14=S14)*EXACT($R$7&lt;$S$7,R14&lt;S14)),$AO$7,0)))*4</f>
        <v>0</v>
      </c>
      <c r="U14" s="17" t="s">
        <v>80</v>
      </c>
      <c r="V14" s="18" t="s">
        <v>13</v>
      </c>
      <c r="W14" s="19">
        <f t="shared" si="6"/>
        <v>0</v>
      </c>
      <c r="X14" s="17" t="s">
        <v>79</v>
      </c>
      <c r="Y14" s="18" t="s">
        <v>13</v>
      </c>
      <c r="Z14" s="19" t="str">
        <f t="shared" si="7"/>
        <v>2</v>
      </c>
      <c r="AA14" s="17" t="s">
        <v>13</v>
      </c>
      <c r="AB14" s="18" t="s">
        <v>80</v>
      </c>
      <c r="AC14" s="19">
        <f t="shared" si="8"/>
        <v>0</v>
      </c>
      <c r="AD14" s="27"/>
      <c r="AE14" s="25"/>
      <c r="AF14" s="19"/>
      <c r="AG14" s="20">
        <f t="shared" si="9"/>
        <v>4</v>
      </c>
      <c r="AH14" s="21">
        <f>'4.Spieltag'!AJ14</f>
        <v>38</v>
      </c>
      <c r="AI14" s="22">
        <f>'4.Spieltag'!AK14</f>
        <v>9</v>
      </c>
      <c r="AJ14" s="23">
        <f t="shared" si="10"/>
        <v>42</v>
      </c>
      <c r="AK14" s="24">
        <f t="shared" si="11"/>
        <v>14</v>
      </c>
      <c r="AL14" s="1"/>
    </row>
    <row r="15" spans="1:41" ht="24.95" customHeight="1" thickBot="1" x14ac:dyDescent="0.25">
      <c r="A15" s="28">
        <f t="shared" si="0"/>
        <v>7</v>
      </c>
      <c r="B15" s="20" t="str">
        <f>'4.Spieltag'!B15</f>
        <v>Nico1904</v>
      </c>
      <c r="C15" s="17" t="s">
        <v>13</v>
      </c>
      <c r="D15" s="18" t="s">
        <v>80</v>
      </c>
      <c r="E15" s="19" t="str">
        <f t="shared" si="1"/>
        <v>2</v>
      </c>
      <c r="F15" s="17" t="s">
        <v>13</v>
      </c>
      <c r="G15" s="18" t="s">
        <v>13</v>
      </c>
      <c r="H15" s="19">
        <f t="shared" si="2"/>
        <v>0</v>
      </c>
      <c r="I15" s="17" t="s">
        <v>80</v>
      </c>
      <c r="J15" s="18" t="s">
        <v>2</v>
      </c>
      <c r="K15" s="19">
        <f t="shared" si="3"/>
        <v>0</v>
      </c>
      <c r="L15" s="17" t="s">
        <v>79</v>
      </c>
      <c r="M15" s="18" t="s">
        <v>13</v>
      </c>
      <c r="N15" s="19" t="str">
        <f t="shared" si="4"/>
        <v>2</v>
      </c>
      <c r="O15" s="17" t="s">
        <v>79</v>
      </c>
      <c r="P15" s="18" t="s">
        <v>13</v>
      </c>
      <c r="Q15" s="19" t="str">
        <f t="shared" si="5"/>
        <v>2</v>
      </c>
      <c r="R15" s="17" t="s">
        <v>13</v>
      </c>
      <c r="S15" s="18" t="s">
        <v>13</v>
      </c>
      <c r="T15" s="77">
        <f>IF(OR(EXACT($R$7,R15)*(EXACT($S$7,S15)))=TRUE,$AO$9,IF(($S$7-$R$7=S15-R15),$AO$8,IF(OR(EXACT($R$7&gt;$S$7,R15&gt;S15)*EXACT($R$7=$S$7,R15=S15)*EXACT($R$7&lt;$S$7,R15&lt;S15)),$AO$7,0)))*2</f>
        <v>6</v>
      </c>
      <c r="U15" s="17" t="s">
        <v>79</v>
      </c>
      <c r="V15" s="18" t="s">
        <v>2</v>
      </c>
      <c r="W15" s="19">
        <f t="shared" si="6"/>
        <v>0</v>
      </c>
      <c r="X15" s="17" t="s">
        <v>13</v>
      </c>
      <c r="Y15" s="18" t="s">
        <v>79</v>
      </c>
      <c r="Z15" s="19">
        <f t="shared" si="7"/>
        <v>0</v>
      </c>
      <c r="AA15" s="17" t="s">
        <v>13</v>
      </c>
      <c r="AB15" s="18" t="s">
        <v>80</v>
      </c>
      <c r="AC15" s="19">
        <f t="shared" si="8"/>
        <v>0</v>
      </c>
      <c r="AD15" s="27"/>
      <c r="AE15" s="25"/>
      <c r="AF15" s="19"/>
      <c r="AG15" s="20">
        <f t="shared" si="9"/>
        <v>12</v>
      </c>
      <c r="AH15" s="21">
        <f>'4.Spieltag'!AJ15</f>
        <v>39</v>
      </c>
      <c r="AI15" s="22">
        <f>'4.Spieltag'!AK15</f>
        <v>7</v>
      </c>
      <c r="AJ15" s="23">
        <f t="shared" si="10"/>
        <v>51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12</v>
      </c>
      <c r="B16" s="20" t="str">
        <f>'4.Spieltag'!B16</f>
        <v>Reinhold</v>
      </c>
      <c r="C16" s="17" t="s">
        <v>82</v>
      </c>
      <c r="D16" s="18" t="s">
        <v>80</v>
      </c>
      <c r="E16" s="19" t="str">
        <f t="shared" si="1"/>
        <v>2</v>
      </c>
      <c r="F16" s="17" t="s">
        <v>2</v>
      </c>
      <c r="G16" s="18" t="s">
        <v>79</v>
      </c>
      <c r="H16" s="19">
        <f t="shared" si="2"/>
        <v>0</v>
      </c>
      <c r="I16" s="17" t="s">
        <v>2</v>
      </c>
      <c r="J16" s="18" t="s">
        <v>13</v>
      </c>
      <c r="K16" s="19">
        <f t="shared" si="3"/>
        <v>0</v>
      </c>
      <c r="L16" s="17" t="s">
        <v>79</v>
      </c>
      <c r="M16" s="18" t="s">
        <v>13</v>
      </c>
      <c r="N16" s="19" t="str">
        <f t="shared" si="4"/>
        <v>2</v>
      </c>
      <c r="O16" s="17" t="s">
        <v>79</v>
      </c>
      <c r="P16" s="18" t="s">
        <v>13</v>
      </c>
      <c r="Q16" s="19" t="str">
        <f t="shared" si="5"/>
        <v>2</v>
      </c>
      <c r="R16" s="17" t="s">
        <v>80</v>
      </c>
      <c r="S16" s="18" t="s">
        <v>13</v>
      </c>
      <c r="T16" s="77">
        <f t="shared" ref="T16:T23" si="12">IF(OR(EXACT($R$7,R16)*(EXACT($S$7,S16)))=TRUE,$AO$9,IF(($S$7-$R$7=S16-R16),$AO$8,IF(OR(EXACT($R$7&gt;$S$7,R16&gt;S16)*EXACT($R$7=$S$7,R16=S16)*EXACT($R$7&lt;$S$7,R16&lt;S16)),$AO$7,0)))*4</f>
        <v>0</v>
      </c>
      <c r="U16" s="17" t="s">
        <v>13</v>
      </c>
      <c r="V16" s="18" t="s">
        <v>13</v>
      </c>
      <c r="W16" s="19">
        <f t="shared" si="6"/>
        <v>0</v>
      </c>
      <c r="X16" s="17" t="s">
        <v>79</v>
      </c>
      <c r="Y16" s="18" t="s">
        <v>2</v>
      </c>
      <c r="Z16" s="19" t="str">
        <f t="shared" si="7"/>
        <v>3</v>
      </c>
      <c r="AA16" s="17" t="s">
        <v>13</v>
      </c>
      <c r="AB16" s="18" t="s">
        <v>80</v>
      </c>
      <c r="AC16" s="19">
        <f t="shared" si="8"/>
        <v>0</v>
      </c>
      <c r="AD16" s="27"/>
      <c r="AE16" s="25"/>
      <c r="AF16" s="19"/>
      <c r="AG16" s="20">
        <f t="shared" si="9"/>
        <v>9</v>
      </c>
      <c r="AH16" s="21">
        <f>'4.Spieltag'!AJ16</f>
        <v>35</v>
      </c>
      <c r="AI16" s="22">
        <f>'4.Spieltag'!AK16</f>
        <v>14</v>
      </c>
      <c r="AJ16" s="23">
        <f t="shared" si="10"/>
        <v>44</v>
      </c>
      <c r="AK16" s="24">
        <f t="shared" si="11"/>
        <v>12</v>
      </c>
      <c r="AL16" s="1"/>
    </row>
    <row r="17" spans="1:38" ht="24.95" customHeight="1" thickBot="1" x14ac:dyDescent="0.25">
      <c r="A17" s="28">
        <f t="shared" si="0"/>
        <v>4</v>
      </c>
      <c r="B17" s="20" t="str">
        <f>'4.Spieltag'!B17</f>
        <v>Ricardo04</v>
      </c>
      <c r="C17" s="17" t="s">
        <v>2</v>
      </c>
      <c r="D17" s="18" t="s">
        <v>80</v>
      </c>
      <c r="E17" s="19" t="str">
        <f t="shared" si="1"/>
        <v>2</v>
      </c>
      <c r="F17" s="17" t="s">
        <v>79</v>
      </c>
      <c r="G17" s="18" t="s">
        <v>13</v>
      </c>
      <c r="H17" s="19" t="str">
        <f t="shared" si="2"/>
        <v>3</v>
      </c>
      <c r="I17" s="17" t="s">
        <v>80</v>
      </c>
      <c r="J17" s="18" t="s">
        <v>82</v>
      </c>
      <c r="K17" s="19">
        <f t="shared" si="3"/>
        <v>0</v>
      </c>
      <c r="L17" s="17" t="s">
        <v>79</v>
      </c>
      <c r="M17" s="18" t="s">
        <v>79</v>
      </c>
      <c r="N17" s="19">
        <f t="shared" si="4"/>
        <v>0</v>
      </c>
      <c r="O17" s="17" t="s">
        <v>79</v>
      </c>
      <c r="P17" s="18" t="s">
        <v>13</v>
      </c>
      <c r="Q17" s="19" t="str">
        <f t="shared" si="5"/>
        <v>2</v>
      </c>
      <c r="R17" s="17" t="s">
        <v>80</v>
      </c>
      <c r="S17" s="18" t="s">
        <v>13</v>
      </c>
      <c r="T17" s="77">
        <f t="shared" si="12"/>
        <v>0</v>
      </c>
      <c r="U17" s="17" t="s">
        <v>79</v>
      </c>
      <c r="V17" s="18" t="s">
        <v>13</v>
      </c>
      <c r="W17" s="19">
        <f t="shared" si="6"/>
        <v>0</v>
      </c>
      <c r="X17" s="17" t="s">
        <v>79</v>
      </c>
      <c r="Y17" s="18" t="s">
        <v>79</v>
      </c>
      <c r="Z17" s="19">
        <f t="shared" si="7"/>
        <v>0</v>
      </c>
      <c r="AA17" s="17" t="s">
        <v>13</v>
      </c>
      <c r="AB17" s="18" t="s">
        <v>79</v>
      </c>
      <c r="AC17" s="19">
        <f t="shared" si="8"/>
        <v>0</v>
      </c>
      <c r="AD17" s="27"/>
      <c r="AE17" s="25"/>
      <c r="AF17" s="19"/>
      <c r="AG17" s="20">
        <f t="shared" si="9"/>
        <v>7</v>
      </c>
      <c r="AH17" s="21">
        <f>'4.Spieltag'!AJ17</f>
        <v>45</v>
      </c>
      <c r="AI17" s="22">
        <f>'4.Spieltag'!AK17</f>
        <v>2</v>
      </c>
      <c r="AJ17" s="23">
        <f t="shared" si="10"/>
        <v>52</v>
      </c>
      <c r="AK17" s="24">
        <f t="shared" si="11"/>
        <v>4</v>
      </c>
      <c r="AL17" s="1"/>
    </row>
    <row r="18" spans="1:38" ht="24.95" customHeight="1" thickBot="1" x14ac:dyDescent="0.25">
      <c r="A18" s="28">
        <f t="shared" si="0"/>
        <v>10</v>
      </c>
      <c r="B18" s="20" t="str">
        <f>'4.Spieltag'!B18</f>
        <v>Sascha</v>
      </c>
      <c r="C18" s="17" t="s">
        <v>82</v>
      </c>
      <c r="D18" s="18" t="s">
        <v>13</v>
      </c>
      <c r="E18" s="19" t="str">
        <f t="shared" si="1"/>
        <v>2</v>
      </c>
      <c r="F18" s="17" t="s">
        <v>79</v>
      </c>
      <c r="G18" s="18" t="s">
        <v>13</v>
      </c>
      <c r="H18" s="19" t="str">
        <f t="shared" si="2"/>
        <v>3</v>
      </c>
      <c r="I18" s="17" t="s">
        <v>79</v>
      </c>
      <c r="J18" s="18" t="s">
        <v>2</v>
      </c>
      <c r="K18" s="19">
        <f t="shared" si="3"/>
        <v>0</v>
      </c>
      <c r="L18" s="17" t="s">
        <v>79</v>
      </c>
      <c r="M18" s="18" t="s">
        <v>79</v>
      </c>
      <c r="N18" s="19">
        <f t="shared" si="4"/>
        <v>0</v>
      </c>
      <c r="O18" s="17" t="s">
        <v>79</v>
      </c>
      <c r="P18" s="18" t="s">
        <v>13</v>
      </c>
      <c r="Q18" s="19" t="str">
        <f t="shared" si="5"/>
        <v>2</v>
      </c>
      <c r="R18" s="17" t="s">
        <v>80</v>
      </c>
      <c r="S18" s="18" t="s">
        <v>79</v>
      </c>
      <c r="T18" s="77">
        <f t="shared" si="12"/>
        <v>0</v>
      </c>
      <c r="U18" s="17" t="s">
        <v>80</v>
      </c>
      <c r="V18" s="18" t="s">
        <v>13</v>
      </c>
      <c r="W18" s="19">
        <f t="shared" si="6"/>
        <v>0</v>
      </c>
      <c r="X18" s="17" t="s">
        <v>2</v>
      </c>
      <c r="Y18" s="18" t="s">
        <v>79</v>
      </c>
      <c r="Z18" s="19">
        <f t="shared" si="7"/>
        <v>0</v>
      </c>
      <c r="AA18" s="17" t="s">
        <v>2</v>
      </c>
      <c r="AB18" s="18" t="s">
        <v>80</v>
      </c>
      <c r="AC18" s="19">
        <f t="shared" si="8"/>
        <v>0</v>
      </c>
      <c r="AD18" s="27"/>
      <c r="AE18" s="25"/>
      <c r="AF18" s="19"/>
      <c r="AG18" s="20">
        <f t="shared" si="9"/>
        <v>7</v>
      </c>
      <c r="AH18" s="21">
        <f>'4.Spieltag'!AJ18</f>
        <v>38</v>
      </c>
      <c r="AI18" s="22">
        <f>'4.Spieltag'!AK18</f>
        <v>9</v>
      </c>
      <c r="AJ18" s="23">
        <f t="shared" si="10"/>
        <v>45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13</v>
      </c>
      <c r="B19" s="20" t="str">
        <f>'4.Spieltag'!B19</f>
        <v>Schalt04</v>
      </c>
      <c r="C19" s="17" t="s">
        <v>2</v>
      </c>
      <c r="D19" s="18" t="s">
        <v>79</v>
      </c>
      <c r="E19" s="19" t="str">
        <f t="shared" si="1"/>
        <v>2</v>
      </c>
      <c r="F19" s="17" t="s">
        <v>79</v>
      </c>
      <c r="G19" s="18" t="s">
        <v>13</v>
      </c>
      <c r="H19" s="19" t="str">
        <f t="shared" si="2"/>
        <v>3</v>
      </c>
      <c r="I19" s="17" t="s">
        <v>80</v>
      </c>
      <c r="J19" s="18" t="s">
        <v>89</v>
      </c>
      <c r="K19" s="19">
        <f t="shared" si="3"/>
        <v>0</v>
      </c>
      <c r="L19" s="17" t="s">
        <v>79</v>
      </c>
      <c r="M19" s="18" t="s">
        <v>79</v>
      </c>
      <c r="N19" s="19">
        <f t="shared" si="4"/>
        <v>0</v>
      </c>
      <c r="O19" s="17" t="s">
        <v>13</v>
      </c>
      <c r="P19" s="18" t="s">
        <v>79</v>
      </c>
      <c r="Q19" s="19">
        <f t="shared" si="5"/>
        <v>0</v>
      </c>
      <c r="R19" s="17" t="s">
        <v>80</v>
      </c>
      <c r="S19" s="18" t="s">
        <v>79</v>
      </c>
      <c r="T19" s="77">
        <f t="shared" si="12"/>
        <v>0</v>
      </c>
      <c r="U19" s="17" t="s">
        <v>79</v>
      </c>
      <c r="V19" s="18" t="s">
        <v>2</v>
      </c>
      <c r="W19" s="19">
        <f t="shared" si="6"/>
        <v>0</v>
      </c>
      <c r="X19" s="17" t="s">
        <v>80</v>
      </c>
      <c r="Y19" s="18" t="s">
        <v>80</v>
      </c>
      <c r="Z19" s="19">
        <f t="shared" si="7"/>
        <v>0</v>
      </c>
      <c r="AA19" s="17" t="s">
        <v>2</v>
      </c>
      <c r="AB19" s="18" t="s">
        <v>79</v>
      </c>
      <c r="AC19" s="19">
        <f t="shared" si="8"/>
        <v>0</v>
      </c>
      <c r="AD19" s="27"/>
      <c r="AE19" s="25"/>
      <c r="AF19" s="19"/>
      <c r="AG19" s="20">
        <f t="shared" si="9"/>
        <v>5</v>
      </c>
      <c r="AH19" s="21">
        <f>'4.Spieltag'!AJ19</f>
        <v>38</v>
      </c>
      <c r="AI19" s="22">
        <f>'4.Spieltag'!AK19</f>
        <v>9</v>
      </c>
      <c r="AJ19" s="23">
        <f t="shared" si="10"/>
        <v>43</v>
      </c>
      <c r="AK19" s="24">
        <f t="shared" si="11"/>
        <v>13</v>
      </c>
      <c r="AL19" s="1"/>
    </row>
    <row r="20" spans="1:38" ht="24.95" customHeight="1" thickBot="1" x14ac:dyDescent="0.25">
      <c r="A20" s="28">
        <f t="shared" ref="A20:A24" si="13">AK20</f>
        <v>1</v>
      </c>
      <c r="B20" s="20" t="str">
        <f>'4.Spieltag'!B20</f>
        <v>schmiddi04</v>
      </c>
      <c r="C20" s="17" t="s">
        <v>2</v>
      </c>
      <c r="D20" s="18" t="s">
        <v>79</v>
      </c>
      <c r="E20" s="19" t="str">
        <f t="shared" si="1"/>
        <v>2</v>
      </c>
      <c r="F20" s="17" t="s">
        <v>79</v>
      </c>
      <c r="G20" s="18" t="s">
        <v>79</v>
      </c>
      <c r="H20" s="19">
        <f t="shared" si="2"/>
        <v>0</v>
      </c>
      <c r="I20" s="17" t="s">
        <v>80</v>
      </c>
      <c r="J20" s="18" t="s">
        <v>82</v>
      </c>
      <c r="K20" s="19">
        <f t="shared" si="3"/>
        <v>0</v>
      </c>
      <c r="L20" s="17" t="s">
        <v>79</v>
      </c>
      <c r="M20" s="18" t="s">
        <v>80</v>
      </c>
      <c r="N20" s="19">
        <f t="shared" si="4"/>
        <v>0</v>
      </c>
      <c r="O20" s="17" t="s">
        <v>79</v>
      </c>
      <c r="P20" s="18" t="s">
        <v>13</v>
      </c>
      <c r="Q20" s="19" t="str">
        <f t="shared" si="5"/>
        <v>2</v>
      </c>
      <c r="R20" s="17" t="s">
        <v>80</v>
      </c>
      <c r="S20" s="18" t="s">
        <v>79</v>
      </c>
      <c r="T20" s="77">
        <f t="shared" si="12"/>
        <v>0</v>
      </c>
      <c r="U20" s="17" t="s">
        <v>80</v>
      </c>
      <c r="V20" s="18" t="s">
        <v>13</v>
      </c>
      <c r="W20" s="19">
        <f t="shared" si="6"/>
        <v>0</v>
      </c>
      <c r="X20" s="17" t="s">
        <v>79</v>
      </c>
      <c r="Y20" s="18" t="s">
        <v>80</v>
      </c>
      <c r="Z20" s="19">
        <f t="shared" si="7"/>
        <v>0</v>
      </c>
      <c r="AA20" s="17" t="s">
        <v>80</v>
      </c>
      <c r="AB20" s="18" t="s">
        <v>80</v>
      </c>
      <c r="AC20" s="19">
        <f t="shared" si="8"/>
        <v>0</v>
      </c>
      <c r="AD20" s="27"/>
      <c r="AE20" s="25"/>
      <c r="AF20" s="19"/>
      <c r="AG20" s="20">
        <f t="shared" ref="AG20:AG24" si="14">E20+H20+K20+N20+Q20+T20+W20+Z20+AC20+AF20</f>
        <v>4</v>
      </c>
      <c r="AH20" s="21">
        <f>'4.Spieltag'!AJ20</f>
        <v>59</v>
      </c>
      <c r="AI20" s="22">
        <f>'4.Spieltag'!AK20</f>
        <v>1</v>
      </c>
      <c r="AJ20" s="23">
        <f t="shared" ref="AJ20:AJ24" si="15">AG20+AH20</f>
        <v>63</v>
      </c>
      <c r="AK20" s="24">
        <f t="shared" si="11"/>
        <v>1</v>
      </c>
      <c r="AL20" s="1"/>
    </row>
    <row r="21" spans="1:38" ht="24.95" customHeight="1" thickBot="1" x14ac:dyDescent="0.25">
      <c r="A21" s="28">
        <f t="shared" si="13"/>
        <v>15</v>
      </c>
      <c r="B21" s="20" t="str">
        <f>'4.Spieltag'!B21</f>
        <v>shiny</v>
      </c>
      <c r="C21" s="17" t="s">
        <v>13</v>
      </c>
      <c r="D21" s="18" t="s">
        <v>79</v>
      </c>
      <c r="E21" s="19" t="str">
        <f t="shared" si="1"/>
        <v>3</v>
      </c>
      <c r="F21" s="17" t="s">
        <v>13</v>
      </c>
      <c r="G21" s="18" t="s">
        <v>79</v>
      </c>
      <c r="H21" s="19">
        <f t="shared" si="2"/>
        <v>0</v>
      </c>
      <c r="I21" s="17" t="s">
        <v>79</v>
      </c>
      <c r="J21" s="18" t="s">
        <v>13</v>
      </c>
      <c r="K21" s="19">
        <f t="shared" si="3"/>
        <v>0</v>
      </c>
      <c r="L21" s="17" t="s">
        <v>79</v>
      </c>
      <c r="M21" s="18" t="s">
        <v>79</v>
      </c>
      <c r="N21" s="19">
        <f t="shared" si="4"/>
        <v>0</v>
      </c>
      <c r="O21" s="17" t="s">
        <v>79</v>
      </c>
      <c r="P21" s="18" t="s">
        <v>13</v>
      </c>
      <c r="Q21" s="19" t="str">
        <f t="shared" si="5"/>
        <v>2</v>
      </c>
      <c r="R21" s="17" t="s">
        <v>79</v>
      </c>
      <c r="S21" s="18" t="s">
        <v>13</v>
      </c>
      <c r="T21" s="77">
        <f t="shared" si="12"/>
        <v>0</v>
      </c>
      <c r="U21" s="17" t="s">
        <v>79</v>
      </c>
      <c r="V21" s="18" t="s">
        <v>79</v>
      </c>
      <c r="W21" s="19">
        <f t="shared" si="6"/>
        <v>0</v>
      </c>
      <c r="X21" s="17" t="s">
        <v>79</v>
      </c>
      <c r="Y21" s="18" t="s">
        <v>79</v>
      </c>
      <c r="Z21" s="19">
        <f t="shared" si="7"/>
        <v>0</v>
      </c>
      <c r="AA21" s="17" t="s">
        <v>13</v>
      </c>
      <c r="AB21" s="18" t="s">
        <v>79</v>
      </c>
      <c r="AC21" s="19">
        <f t="shared" si="8"/>
        <v>0</v>
      </c>
      <c r="AD21" s="27"/>
      <c r="AE21" s="25"/>
      <c r="AF21" s="19"/>
      <c r="AG21" s="20">
        <f t="shared" si="14"/>
        <v>5</v>
      </c>
      <c r="AH21" s="21">
        <f>'4.Spieltag'!AJ21</f>
        <v>32</v>
      </c>
      <c r="AI21" s="22">
        <f>'4.Spieltag'!AK21</f>
        <v>15</v>
      </c>
      <c r="AJ21" s="23">
        <f t="shared" si="15"/>
        <v>37</v>
      </c>
      <c r="AK21" s="24">
        <f t="shared" si="11"/>
        <v>15</v>
      </c>
      <c r="AL21" s="1"/>
    </row>
    <row r="22" spans="1:38" ht="24.95" customHeight="1" thickBot="1" x14ac:dyDescent="0.25">
      <c r="A22" s="28">
        <f t="shared" si="13"/>
        <v>17</v>
      </c>
      <c r="B22" s="20" t="str">
        <f>'4.Spieltag'!B22</f>
        <v>Tanja04</v>
      </c>
      <c r="C22" s="17" t="s">
        <v>2</v>
      </c>
      <c r="D22" s="18" t="s">
        <v>80</v>
      </c>
      <c r="E22" s="19" t="str">
        <f t="shared" si="1"/>
        <v>2</v>
      </c>
      <c r="F22" s="17" t="s">
        <v>13</v>
      </c>
      <c r="G22" s="18" t="s">
        <v>80</v>
      </c>
      <c r="H22" s="19">
        <f t="shared" si="2"/>
        <v>0</v>
      </c>
      <c r="I22" s="17" t="s">
        <v>80</v>
      </c>
      <c r="J22" s="18" t="s">
        <v>13</v>
      </c>
      <c r="K22" s="19">
        <f t="shared" si="3"/>
        <v>0</v>
      </c>
      <c r="L22" s="17" t="s">
        <v>13</v>
      </c>
      <c r="M22" s="18" t="s">
        <v>79</v>
      </c>
      <c r="N22" s="19">
        <f t="shared" si="4"/>
        <v>0</v>
      </c>
      <c r="O22" s="17" t="s">
        <v>80</v>
      </c>
      <c r="P22" s="18" t="s">
        <v>79</v>
      </c>
      <c r="Q22" s="19" t="str">
        <f t="shared" si="5"/>
        <v>2</v>
      </c>
      <c r="R22" s="17" t="s">
        <v>79</v>
      </c>
      <c r="S22" s="18" t="s">
        <v>13</v>
      </c>
      <c r="T22" s="77">
        <f t="shared" si="12"/>
        <v>0</v>
      </c>
      <c r="U22" s="17" t="s">
        <v>13</v>
      </c>
      <c r="V22" s="18" t="s">
        <v>79</v>
      </c>
      <c r="W22" s="19" t="str">
        <f t="shared" si="6"/>
        <v>2</v>
      </c>
      <c r="X22" s="17" t="s">
        <v>79</v>
      </c>
      <c r="Y22" s="18" t="s">
        <v>79</v>
      </c>
      <c r="Z22" s="19">
        <f t="shared" si="7"/>
        <v>0</v>
      </c>
      <c r="AA22" s="17" t="s">
        <v>2</v>
      </c>
      <c r="AB22" s="18" t="s">
        <v>79</v>
      </c>
      <c r="AC22" s="19">
        <f t="shared" si="8"/>
        <v>0</v>
      </c>
      <c r="AD22" s="27"/>
      <c r="AE22" s="25"/>
      <c r="AF22" s="19"/>
      <c r="AG22" s="20">
        <f t="shared" si="14"/>
        <v>6</v>
      </c>
      <c r="AH22" s="21">
        <f>'4.Spieltag'!AJ22</f>
        <v>25</v>
      </c>
      <c r="AI22" s="22">
        <f>'4.Spieltag'!AK22</f>
        <v>17</v>
      </c>
      <c r="AJ22" s="23">
        <f t="shared" si="15"/>
        <v>31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13"/>
        <v>4</v>
      </c>
      <c r="B23" s="78" t="str">
        <f>'4.Spieltag'!B23</f>
        <v>Thomas Bülles</v>
      </c>
      <c r="C23" s="17" t="s">
        <v>2</v>
      </c>
      <c r="D23" s="18" t="s">
        <v>79</v>
      </c>
      <c r="E23" s="19" t="str">
        <f t="shared" si="1"/>
        <v>2</v>
      </c>
      <c r="F23" s="17" t="s">
        <v>13</v>
      </c>
      <c r="G23" s="18" t="s">
        <v>13</v>
      </c>
      <c r="H23" s="19">
        <f t="shared" si="2"/>
        <v>0</v>
      </c>
      <c r="I23" s="17" t="s">
        <v>79</v>
      </c>
      <c r="J23" s="18" t="s">
        <v>82</v>
      </c>
      <c r="K23" s="19">
        <f t="shared" si="3"/>
        <v>0</v>
      </c>
      <c r="L23" s="17" t="s">
        <v>79</v>
      </c>
      <c r="M23" s="18" t="s">
        <v>13</v>
      </c>
      <c r="N23" s="19" t="str">
        <f t="shared" si="4"/>
        <v>2</v>
      </c>
      <c r="O23" s="17" t="s">
        <v>80</v>
      </c>
      <c r="P23" s="18" t="s">
        <v>13</v>
      </c>
      <c r="Q23" s="19" t="str">
        <f t="shared" si="5"/>
        <v>5</v>
      </c>
      <c r="R23" s="17" t="s">
        <v>79</v>
      </c>
      <c r="S23" s="18" t="s">
        <v>13</v>
      </c>
      <c r="T23" s="77">
        <f t="shared" si="12"/>
        <v>0</v>
      </c>
      <c r="U23" s="17" t="s">
        <v>13</v>
      </c>
      <c r="V23" s="18" t="s">
        <v>2</v>
      </c>
      <c r="W23" s="19">
        <f t="shared" si="6"/>
        <v>0</v>
      </c>
      <c r="X23" s="17" t="s">
        <v>79</v>
      </c>
      <c r="Y23" s="18" t="s">
        <v>79</v>
      </c>
      <c r="Z23" s="19">
        <f t="shared" si="7"/>
        <v>0</v>
      </c>
      <c r="AA23" s="17" t="s">
        <v>2</v>
      </c>
      <c r="AB23" s="18" t="s">
        <v>79</v>
      </c>
      <c r="AC23" s="19">
        <f t="shared" si="8"/>
        <v>0</v>
      </c>
      <c r="AD23" s="27"/>
      <c r="AE23" s="25"/>
      <c r="AF23" s="19"/>
      <c r="AG23" s="20">
        <f t="shared" si="14"/>
        <v>9</v>
      </c>
      <c r="AH23" s="21">
        <f>'4.Spieltag'!AJ23</f>
        <v>43</v>
      </c>
      <c r="AI23" s="22">
        <f>'4.Spieltag'!AK23</f>
        <v>5</v>
      </c>
      <c r="AJ23" s="23">
        <f t="shared" si="15"/>
        <v>52</v>
      </c>
      <c r="AK23" s="24">
        <f t="shared" si="11"/>
        <v>4</v>
      </c>
      <c r="AL23" s="1"/>
    </row>
    <row r="24" spans="1:38" ht="24.95" customHeight="1" thickBot="1" x14ac:dyDescent="0.25">
      <c r="A24" s="28">
        <f t="shared" si="13"/>
        <v>2</v>
      </c>
      <c r="B24" s="20" t="str">
        <f>'4.Spieltag'!B24</f>
        <v>UltraGE</v>
      </c>
      <c r="C24" s="17" t="s">
        <v>2</v>
      </c>
      <c r="D24" s="18" t="s">
        <v>79</v>
      </c>
      <c r="E24" s="19" t="str">
        <f t="shared" si="1"/>
        <v>2</v>
      </c>
      <c r="F24" s="17" t="s">
        <v>13</v>
      </c>
      <c r="G24" s="18" t="s">
        <v>13</v>
      </c>
      <c r="H24" s="19">
        <f t="shared" si="2"/>
        <v>0</v>
      </c>
      <c r="I24" s="17" t="s">
        <v>79</v>
      </c>
      <c r="J24" s="18" t="s">
        <v>13</v>
      </c>
      <c r="K24" s="19">
        <f t="shared" si="3"/>
        <v>0</v>
      </c>
      <c r="L24" s="17" t="s">
        <v>13</v>
      </c>
      <c r="M24" s="18" t="s">
        <v>79</v>
      </c>
      <c r="N24" s="19">
        <f t="shared" si="4"/>
        <v>0</v>
      </c>
      <c r="O24" s="17" t="s">
        <v>79</v>
      </c>
      <c r="P24" s="18" t="s">
        <v>13</v>
      </c>
      <c r="Q24" s="19" t="str">
        <f t="shared" si="5"/>
        <v>2</v>
      </c>
      <c r="R24" s="17" t="s">
        <v>79</v>
      </c>
      <c r="S24" s="18" t="s">
        <v>79</v>
      </c>
      <c r="T24" s="77">
        <f>IF(OR(EXACT($R$7,R24)*(EXACT($S$7,S24)))=TRUE,$AO$9,IF(($S$7-$R$7=S24-R24),$AO$8,IF(OR(EXACT($R$7&gt;$S$7,R24&gt;S24)*EXACT($R$7=$S$7,R24=S24)*EXACT($R$7&lt;$S$7,R24&lt;S24)),$AO$7,0)))*2</f>
        <v>10</v>
      </c>
      <c r="U24" s="17" t="s">
        <v>13</v>
      </c>
      <c r="V24" s="18" t="s">
        <v>79</v>
      </c>
      <c r="W24" s="19" t="str">
        <f t="shared" si="6"/>
        <v>2</v>
      </c>
      <c r="X24" s="17" t="s">
        <v>79</v>
      </c>
      <c r="Y24" s="18" t="s">
        <v>13</v>
      </c>
      <c r="Z24" s="19" t="str">
        <f t="shared" si="7"/>
        <v>2</v>
      </c>
      <c r="AA24" s="17" t="s">
        <v>2</v>
      </c>
      <c r="AB24" s="18" t="s">
        <v>79</v>
      </c>
      <c r="AC24" s="19">
        <f t="shared" si="8"/>
        <v>0</v>
      </c>
      <c r="AD24" s="27"/>
      <c r="AE24" s="25"/>
      <c r="AF24" s="19"/>
      <c r="AG24" s="20">
        <f t="shared" si="14"/>
        <v>18</v>
      </c>
      <c r="AH24" s="21">
        <f>'4.Spieltag'!AJ24</f>
        <v>42</v>
      </c>
      <c r="AI24" s="22">
        <f>'4.Spieltag'!AK24</f>
        <v>6</v>
      </c>
      <c r="AJ24" s="23">
        <f t="shared" si="15"/>
        <v>60</v>
      </c>
      <c r="AK24" s="24">
        <f t="shared" si="11"/>
        <v>2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31:A1048576 A1:A3 A5:A2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3" priority="1082" rank="3"/>
  </conditionalFormatting>
  <conditionalFormatting sqref="B8:B26">
    <cfRule type="expression" dxfId="152" priority="5">
      <formula>($AG8&gt;40)</formula>
    </cfRule>
  </conditionalFormatting>
  <conditionalFormatting sqref="C6 C4 AA4 U4 O6 X4 X6 R4 I4 R6 O4 U6 L4 AA6">
    <cfRule type="cellIs" dxfId="151" priority="2" operator="equal">
      <formula>"Schalke 04"</formula>
    </cfRule>
  </conditionalFormatting>
  <conditionalFormatting sqref="F6 R4 I6 O6 F4 L6">
    <cfRule type="cellIs" dxfId="150" priority="1" operator="equal">
      <formula>"Schalke 04"</formula>
    </cfRule>
  </conditionalFormatting>
  <conditionalFormatting sqref="AG28:AG1048576 AG1:AG26">
    <cfRule type="top10" dxfId="149" priority="154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B1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20</v>
      </c>
      <c r="B4" s="16"/>
      <c r="C4" s="16" t="s">
        <v>12</v>
      </c>
      <c r="F4" s="16" t="s">
        <v>73</v>
      </c>
      <c r="I4" s="16" t="s">
        <v>69</v>
      </c>
      <c r="L4" s="16" t="s">
        <v>77</v>
      </c>
      <c r="O4" s="16" t="s">
        <v>76</v>
      </c>
      <c r="R4" s="16" t="s">
        <v>75</v>
      </c>
      <c r="U4" s="16" t="s">
        <v>11</v>
      </c>
      <c r="X4" s="16" t="s">
        <v>74</v>
      </c>
      <c r="AA4" s="16" t="s">
        <v>72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63</v>
      </c>
      <c r="F6" s="16" t="s">
        <v>70</v>
      </c>
      <c r="I6" s="16" t="s">
        <v>67</v>
      </c>
      <c r="L6" s="16" t="s">
        <v>64</v>
      </c>
      <c r="O6" s="16" t="s">
        <v>65</v>
      </c>
      <c r="R6" s="16" t="s">
        <v>68</v>
      </c>
      <c r="U6" s="16" t="s">
        <v>78</v>
      </c>
      <c r="X6" s="16" t="s">
        <v>66</v>
      </c>
      <c r="AA6" s="16" t="s">
        <v>71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80</v>
      </c>
      <c r="D7" s="68" t="s">
        <v>79</v>
      </c>
      <c r="E7" s="69" t="s">
        <v>1</v>
      </c>
      <c r="F7" s="68" t="s">
        <v>13</v>
      </c>
      <c r="G7" s="68" t="s">
        <v>13</v>
      </c>
      <c r="H7" s="69" t="s">
        <v>1</v>
      </c>
      <c r="I7" s="68" t="s">
        <v>2</v>
      </c>
      <c r="J7" s="68" t="s">
        <v>80</v>
      </c>
      <c r="K7" s="69" t="s">
        <v>1</v>
      </c>
      <c r="L7" s="68" t="s">
        <v>82</v>
      </c>
      <c r="M7" s="68" t="s">
        <v>79</v>
      </c>
      <c r="N7" s="69" t="s">
        <v>1</v>
      </c>
      <c r="O7" s="68" t="s">
        <v>80</v>
      </c>
      <c r="P7" s="68" t="s">
        <v>79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2</v>
      </c>
      <c r="V7" s="68" t="s">
        <v>79</v>
      </c>
      <c r="W7" s="69" t="s">
        <v>1</v>
      </c>
      <c r="X7" s="68" t="s">
        <v>80</v>
      </c>
      <c r="Y7" s="68" t="s">
        <v>79</v>
      </c>
      <c r="Z7" s="69" t="s">
        <v>1</v>
      </c>
      <c r="AA7" s="68" t="s">
        <v>80</v>
      </c>
      <c r="AB7" s="68" t="s">
        <v>80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'5.Spieltag'!B8</f>
        <v>FlorianS04</v>
      </c>
      <c r="C8" s="17"/>
      <c r="D8" s="18"/>
      <c r="E8" s="19"/>
      <c r="F8" s="17" t="s">
        <v>2</v>
      </c>
      <c r="G8" s="18" t="s">
        <v>80</v>
      </c>
      <c r="H8" s="19">
        <f t="shared" ref="H8:H14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79</v>
      </c>
      <c r="K8" s="19" t="str">
        <f t="shared" ref="K8:K14" si="2">IF(OR(EXACT($I$7,I8)*(EXACT($J$7,J8)))=TRUE,$AO$9,IF(($J$7-$I$7=J8-I8),$AO$8,IF(OR(EXACT($I$7&gt;$J$7,I8&gt;J8)*EXACT($I$7=$J$7,I8=J8)*EXACT($I$7&lt;$J$7,I8&lt;J8)),$AO$7,0)))</f>
        <v>2</v>
      </c>
      <c r="L8" s="17" t="s">
        <v>79</v>
      </c>
      <c r="M8" s="18" t="s">
        <v>13</v>
      </c>
      <c r="N8" s="19">
        <f t="shared" ref="N8:N14" si="3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4" si="4">IF(OR(EXACT($O$7,O8)*(EXACT($P$7,P8)))=TRUE,$AO$9,IF(($P$7-$O$7=P8-O8),$AO$8,IF(OR(EXACT($O$7&gt;$P$7,O8&gt;P8)*EXACT($O$7=$P$7,O8=P8)*EXACT($O$7&lt;$P$7,O8&lt;P8)),$AO$7,0)))</f>
        <v>0</v>
      </c>
      <c r="R8" s="17" t="s">
        <v>79</v>
      </c>
      <c r="S8" s="18" t="s">
        <v>13</v>
      </c>
      <c r="T8" s="19">
        <f t="shared" ref="T8:T14" si="5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80</v>
      </c>
      <c r="W8" s="77">
        <f t="shared" ref="W8:W14" si="6">IF(OR(EXACT($U$7,U8)*(EXACT($V$7,V8)))=TRUE,$AO$9,IF(($V$7-$U$7=V8-U8),$AO$8,IF(OR(EXACT($U$7&gt;$V$7,U8&gt;V8)*EXACT($U$7=$V$7,U8=V8)*EXACT($U$7&lt;$V$7,U8&lt;V8)),$AO$7,0)))*4</f>
        <v>12</v>
      </c>
      <c r="X8" s="17" t="s">
        <v>13</v>
      </c>
      <c r="Y8" s="18" t="s">
        <v>82</v>
      </c>
      <c r="Z8" s="19" t="str">
        <f t="shared" ref="Z8:Z14" si="7">IF(OR(EXACT($X$7,X8)*(EXACT($Y$7,Y8)))=TRUE,$AO$9,IF(($Y$7-$X$7=Y8-X8),$AO$8,IF(OR(EXACT($X$7&gt;$Y$7,X8&gt;Y8)*EXACT($X$7=$Y$7,X8=Y8)*EXACT($X$7&lt;$Y$7,X8&lt;Y8)),$AO$7,0)))</f>
        <v>2</v>
      </c>
      <c r="AA8" s="17" t="s">
        <v>79</v>
      </c>
      <c r="AB8" s="18" t="s">
        <v>80</v>
      </c>
      <c r="AC8" s="19">
        <f t="shared" ref="AC8:AC1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16</v>
      </c>
      <c r="AH8" s="21">
        <f>'5.Spieltag'!AJ8</f>
        <v>58</v>
      </c>
      <c r="AI8" s="22">
        <f>'5.Spieltag'!AK8</f>
        <v>3</v>
      </c>
      <c r="AJ8" s="23">
        <f t="shared" ref="AJ8:AJ19" si="10">AG8+AH8</f>
        <v>74</v>
      </c>
      <c r="AK8" s="24">
        <f t="shared" ref="AK8:AK24" si="11">RANK(AJ8,$AJ$8:$AJ$26)</f>
        <v>3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'5.Spieltag'!B9</f>
        <v>Franzi04</v>
      </c>
      <c r="C9" s="17" t="s">
        <v>13</v>
      </c>
      <c r="D9" s="18" t="s">
        <v>79</v>
      </c>
      <c r="E9" s="19">
        <f t="shared" ref="E9:E14" si="12">IF(OR(EXACT($C$7,C9)*(EXACT($D$7,D9)))=TRUE,$AO$9,IF(($D$7-$C$7=D9-C9),$AO$8,IF(OR(EXACT($C$7&gt;$D$7,C9&gt;D9)*EXACT($C$7=$D$7,C9=D9)*EXACT($C$7&lt;$D$7,C9&lt;D9)),$AO$7,0)))</f>
        <v>0</v>
      </c>
      <c r="F9" s="17" t="s">
        <v>82</v>
      </c>
      <c r="G9" s="18" t="s">
        <v>80</v>
      </c>
      <c r="H9" s="19">
        <f t="shared" si="1"/>
        <v>0</v>
      </c>
      <c r="I9" s="17" t="s">
        <v>79</v>
      </c>
      <c r="J9" s="18" t="s">
        <v>2</v>
      </c>
      <c r="K9" s="19">
        <f t="shared" si="2"/>
        <v>0</v>
      </c>
      <c r="L9" s="17" t="s">
        <v>13</v>
      </c>
      <c r="M9" s="18" t="s">
        <v>79</v>
      </c>
      <c r="N9" s="19" t="str">
        <f t="shared" si="3"/>
        <v>2</v>
      </c>
      <c r="O9" s="17" t="s">
        <v>13</v>
      </c>
      <c r="P9" s="18" t="s">
        <v>79</v>
      </c>
      <c r="Q9" s="19">
        <f t="shared" si="4"/>
        <v>0</v>
      </c>
      <c r="R9" s="17" t="s">
        <v>13</v>
      </c>
      <c r="S9" s="18" t="s">
        <v>79</v>
      </c>
      <c r="T9" s="19">
        <f t="shared" si="5"/>
        <v>0</v>
      </c>
      <c r="U9" s="17" t="s">
        <v>79</v>
      </c>
      <c r="V9" s="18" t="s">
        <v>79</v>
      </c>
      <c r="W9" s="77">
        <f t="shared" si="6"/>
        <v>0</v>
      </c>
      <c r="X9" s="17" t="s">
        <v>13</v>
      </c>
      <c r="Y9" s="18" t="s">
        <v>79</v>
      </c>
      <c r="Z9" s="19">
        <f t="shared" si="7"/>
        <v>0</v>
      </c>
      <c r="AA9" s="17" t="s">
        <v>13</v>
      </c>
      <c r="AB9" s="18" t="s">
        <v>79</v>
      </c>
      <c r="AC9" s="19">
        <f t="shared" si="8"/>
        <v>0</v>
      </c>
      <c r="AD9" s="27"/>
      <c r="AE9" s="25"/>
      <c r="AF9" s="19"/>
      <c r="AG9" s="20">
        <f t="shared" si="9"/>
        <v>2</v>
      </c>
      <c r="AH9" s="21">
        <f>'5.Spieltag'!AJ9</f>
        <v>45</v>
      </c>
      <c r="AI9" s="22">
        <f>'5.Spieltag'!AK9</f>
        <v>10</v>
      </c>
      <c r="AJ9" s="23">
        <f t="shared" si="10"/>
        <v>47</v>
      </c>
      <c r="AK9" s="24">
        <f t="shared" si="11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'5.Spieltag'!B10</f>
        <v>jupp04</v>
      </c>
      <c r="C10" s="17" t="s">
        <v>2</v>
      </c>
      <c r="D10" s="18" t="s">
        <v>79</v>
      </c>
      <c r="E10" s="19">
        <f t="shared" si="12"/>
        <v>0</v>
      </c>
      <c r="F10" s="17" t="s">
        <v>82</v>
      </c>
      <c r="G10" s="18" t="s">
        <v>80</v>
      </c>
      <c r="H10" s="19">
        <f t="shared" si="1"/>
        <v>0</v>
      </c>
      <c r="I10" s="17" t="s">
        <v>79</v>
      </c>
      <c r="J10" s="18" t="s">
        <v>13</v>
      </c>
      <c r="K10" s="19">
        <f t="shared" si="2"/>
        <v>0</v>
      </c>
      <c r="L10" s="17" t="s">
        <v>13</v>
      </c>
      <c r="M10" s="18" t="s">
        <v>79</v>
      </c>
      <c r="N10" s="19" t="str">
        <f t="shared" si="3"/>
        <v>2</v>
      </c>
      <c r="O10" s="17" t="s">
        <v>2</v>
      </c>
      <c r="P10" s="18" t="s">
        <v>79</v>
      </c>
      <c r="Q10" s="19">
        <f t="shared" si="4"/>
        <v>0</v>
      </c>
      <c r="R10" s="17" t="s">
        <v>79</v>
      </c>
      <c r="S10" s="18" t="s">
        <v>13</v>
      </c>
      <c r="T10" s="19">
        <f t="shared" si="5"/>
        <v>0</v>
      </c>
      <c r="U10" s="17" t="s">
        <v>13</v>
      </c>
      <c r="V10" s="18" t="s">
        <v>80</v>
      </c>
      <c r="W10" s="77">
        <f t="shared" si="6"/>
        <v>12</v>
      </c>
      <c r="X10" s="17" t="s">
        <v>79</v>
      </c>
      <c r="Y10" s="18" t="s">
        <v>13</v>
      </c>
      <c r="Z10" s="19" t="str">
        <f t="shared" si="7"/>
        <v>3</v>
      </c>
      <c r="AA10" s="17" t="s">
        <v>13</v>
      </c>
      <c r="AB10" s="18" t="s">
        <v>13</v>
      </c>
      <c r="AC10" s="19" t="str">
        <f t="shared" si="8"/>
        <v>3</v>
      </c>
      <c r="AD10" s="27"/>
      <c r="AE10" s="25"/>
      <c r="AF10" s="19"/>
      <c r="AG10" s="20">
        <f t="shared" si="9"/>
        <v>20</v>
      </c>
      <c r="AH10" s="21">
        <f>'5.Spieltag'!AJ10</f>
        <v>51</v>
      </c>
      <c r="AI10" s="22">
        <f>'5.Spieltag'!AK10</f>
        <v>7</v>
      </c>
      <c r="AJ10" s="23">
        <f t="shared" si="10"/>
        <v>71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10</v>
      </c>
      <c r="B11" s="20" t="str">
        <f>'5.Spieltag'!B11</f>
        <v>Lola04</v>
      </c>
      <c r="C11" s="17" t="s">
        <v>13</v>
      </c>
      <c r="D11" s="18" t="s">
        <v>79</v>
      </c>
      <c r="E11" s="19">
        <f t="shared" si="12"/>
        <v>0</v>
      </c>
      <c r="F11" s="17" t="s">
        <v>2</v>
      </c>
      <c r="G11" s="18" t="s">
        <v>79</v>
      </c>
      <c r="H11" s="19">
        <f t="shared" si="1"/>
        <v>0</v>
      </c>
      <c r="I11" s="17" t="s">
        <v>13</v>
      </c>
      <c r="J11" s="18" t="s">
        <v>79</v>
      </c>
      <c r="K11" s="19" t="str">
        <f t="shared" si="2"/>
        <v>2</v>
      </c>
      <c r="L11" s="17" t="s">
        <v>79</v>
      </c>
      <c r="M11" s="18" t="s">
        <v>13</v>
      </c>
      <c r="N11" s="19">
        <f t="shared" si="3"/>
        <v>0</v>
      </c>
      <c r="O11" s="17" t="s">
        <v>2</v>
      </c>
      <c r="P11" s="18" t="s">
        <v>13</v>
      </c>
      <c r="Q11" s="19">
        <f t="shared" si="4"/>
        <v>0</v>
      </c>
      <c r="R11" s="17" t="s">
        <v>79</v>
      </c>
      <c r="S11" s="18" t="s">
        <v>13</v>
      </c>
      <c r="T11" s="19">
        <f t="shared" si="5"/>
        <v>0</v>
      </c>
      <c r="U11" s="17" t="s">
        <v>79</v>
      </c>
      <c r="V11" s="18" t="s">
        <v>80</v>
      </c>
      <c r="W11" s="77">
        <f t="shared" si="6"/>
        <v>8</v>
      </c>
      <c r="X11" s="17" t="s">
        <v>13</v>
      </c>
      <c r="Y11" s="18" t="s">
        <v>79</v>
      </c>
      <c r="Z11" s="19">
        <f t="shared" si="7"/>
        <v>0</v>
      </c>
      <c r="AA11" s="17" t="s">
        <v>13</v>
      </c>
      <c r="AB11" s="18" t="s">
        <v>79</v>
      </c>
      <c r="AC11" s="19">
        <f t="shared" si="8"/>
        <v>0</v>
      </c>
      <c r="AD11" s="27"/>
      <c r="AE11" s="25"/>
      <c r="AF11" s="19"/>
      <c r="AG11" s="20">
        <f t="shared" si="9"/>
        <v>10</v>
      </c>
      <c r="AH11" s="21">
        <f>'5.Spieltag'!AJ11</f>
        <v>52</v>
      </c>
      <c r="AI11" s="22">
        <f>'5.Spieltag'!AK11</f>
        <v>4</v>
      </c>
      <c r="AJ11" s="23">
        <f t="shared" si="10"/>
        <v>62</v>
      </c>
      <c r="AK11" s="24">
        <f t="shared" si="11"/>
        <v>10</v>
      </c>
      <c r="AL11" s="1"/>
    </row>
    <row r="12" spans="1:41" ht="24.95" customHeight="1" thickBot="1" x14ac:dyDescent="0.25">
      <c r="A12" s="28">
        <f t="shared" si="0"/>
        <v>2</v>
      </c>
      <c r="B12" s="20" t="str">
        <f>'5.Spieltag'!B12</f>
        <v>Master1</v>
      </c>
      <c r="C12" s="17" t="s">
        <v>13</v>
      </c>
      <c r="D12" s="18" t="s">
        <v>79</v>
      </c>
      <c r="E12" s="19">
        <f t="shared" si="12"/>
        <v>0</v>
      </c>
      <c r="F12" s="17" t="s">
        <v>82</v>
      </c>
      <c r="G12" s="18" t="s">
        <v>80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13</v>
      </c>
      <c r="N12" s="19">
        <f t="shared" si="3"/>
        <v>0</v>
      </c>
      <c r="O12" s="17" t="s">
        <v>79</v>
      </c>
      <c r="P12" s="18" t="s">
        <v>79</v>
      </c>
      <c r="Q12" s="19">
        <f t="shared" si="4"/>
        <v>0</v>
      </c>
      <c r="R12" s="17" t="s">
        <v>79</v>
      </c>
      <c r="S12" s="18" t="s">
        <v>13</v>
      </c>
      <c r="T12" s="19">
        <f t="shared" si="5"/>
        <v>0</v>
      </c>
      <c r="U12" s="17" t="s">
        <v>2</v>
      </c>
      <c r="V12" s="18" t="s">
        <v>79</v>
      </c>
      <c r="W12" s="77">
        <f t="shared" si="6"/>
        <v>20</v>
      </c>
      <c r="X12" s="17" t="s">
        <v>79</v>
      </c>
      <c r="Y12" s="18" t="s">
        <v>13</v>
      </c>
      <c r="Z12" s="19" t="str">
        <f t="shared" si="7"/>
        <v>3</v>
      </c>
      <c r="AA12" s="17" t="s">
        <v>13</v>
      </c>
      <c r="AB12" s="18" t="s">
        <v>13</v>
      </c>
      <c r="AC12" s="19" t="str">
        <f t="shared" si="8"/>
        <v>3</v>
      </c>
      <c r="AD12" s="26"/>
      <c r="AE12" s="25"/>
      <c r="AF12" s="19"/>
      <c r="AG12" s="20">
        <f t="shared" si="9"/>
        <v>26</v>
      </c>
      <c r="AH12" s="21">
        <f>'5.Spieltag'!AJ12</f>
        <v>50</v>
      </c>
      <c r="AI12" s="22">
        <f>'5.Spieltag'!AK12</f>
        <v>9</v>
      </c>
      <c r="AJ12" s="23">
        <f t="shared" si="10"/>
        <v>76</v>
      </c>
      <c r="AK12" s="24">
        <f t="shared" si="11"/>
        <v>2</v>
      </c>
      <c r="AL12" s="1"/>
    </row>
    <row r="13" spans="1:41" ht="24.95" customHeight="1" thickBot="1" x14ac:dyDescent="0.25">
      <c r="A13" s="28">
        <f t="shared" si="0"/>
        <v>13</v>
      </c>
      <c r="B13" s="78" t="str">
        <f>'5.Spieltag'!B13</f>
        <v>MB AC Norbert</v>
      </c>
      <c r="C13" s="17" t="s">
        <v>13</v>
      </c>
      <c r="D13" s="18" t="s">
        <v>80</v>
      </c>
      <c r="E13" s="19">
        <f t="shared" si="12"/>
        <v>0</v>
      </c>
      <c r="F13" s="17" t="s">
        <v>14</v>
      </c>
      <c r="G13" s="18" t="s">
        <v>80</v>
      </c>
      <c r="H13" s="19">
        <f t="shared" si="1"/>
        <v>0</v>
      </c>
      <c r="I13" s="17" t="s">
        <v>2</v>
      </c>
      <c r="J13" s="18" t="s">
        <v>79</v>
      </c>
      <c r="K13" s="19" t="str">
        <f t="shared" si="2"/>
        <v>2</v>
      </c>
      <c r="L13" s="17" t="s">
        <v>80</v>
      </c>
      <c r="M13" s="18" t="s">
        <v>80</v>
      </c>
      <c r="N13" s="19">
        <f t="shared" si="3"/>
        <v>0</v>
      </c>
      <c r="O13" s="17" t="s">
        <v>13</v>
      </c>
      <c r="P13" s="18" t="s">
        <v>80</v>
      </c>
      <c r="Q13" s="19">
        <f t="shared" si="4"/>
        <v>0</v>
      </c>
      <c r="R13" s="17" t="s">
        <v>79</v>
      </c>
      <c r="S13" s="18" t="s">
        <v>79</v>
      </c>
      <c r="T13" s="19" t="str">
        <f t="shared" si="5"/>
        <v>3</v>
      </c>
      <c r="U13" s="17" t="s">
        <v>13</v>
      </c>
      <c r="V13" s="18" t="s">
        <v>79</v>
      </c>
      <c r="W13" s="77">
        <f t="shared" si="6"/>
        <v>8</v>
      </c>
      <c r="X13" s="17" t="s">
        <v>79</v>
      </c>
      <c r="Y13" s="18" t="s">
        <v>2</v>
      </c>
      <c r="Z13" s="19" t="str">
        <f t="shared" si="7"/>
        <v>2</v>
      </c>
      <c r="AA13" s="17" t="s">
        <v>79</v>
      </c>
      <c r="AB13" s="18" t="s">
        <v>80</v>
      </c>
      <c r="AC13" s="19">
        <f t="shared" si="8"/>
        <v>0</v>
      </c>
      <c r="AD13" s="27"/>
      <c r="AE13" s="25"/>
      <c r="AF13" s="19"/>
      <c r="AG13" s="20">
        <f t="shared" si="9"/>
        <v>15</v>
      </c>
      <c r="AH13" s="21">
        <f>'5.Spieltag'!AJ13</f>
        <v>37</v>
      </c>
      <c r="AI13" s="22">
        <f>'5.Spieltag'!AK13</f>
        <v>15</v>
      </c>
      <c r="AJ13" s="23">
        <f t="shared" si="10"/>
        <v>52</v>
      </c>
      <c r="AK13" s="24">
        <f t="shared" si="11"/>
        <v>13</v>
      </c>
      <c r="AL13" s="1"/>
    </row>
    <row r="14" spans="1:41" ht="24.95" customHeight="1" thickBot="1" x14ac:dyDescent="0.25">
      <c r="A14" s="28">
        <f t="shared" si="0"/>
        <v>12</v>
      </c>
      <c r="B14" s="20" t="str">
        <f>'5.Spieltag'!B14</f>
        <v>Mike04</v>
      </c>
      <c r="C14" s="17" t="s">
        <v>13</v>
      </c>
      <c r="D14" s="18" t="s">
        <v>80</v>
      </c>
      <c r="E14" s="19">
        <f t="shared" si="12"/>
        <v>0</v>
      </c>
      <c r="F14" s="17" t="s">
        <v>82</v>
      </c>
      <c r="G14" s="18" t="s">
        <v>80</v>
      </c>
      <c r="H14" s="19">
        <f t="shared" si="1"/>
        <v>0</v>
      </c>
      <c r="I14" s="17" t="s">
        <v>13</v>
      </c>
      <c r="J14" s="18" t="s">
        <v>80</v>
      </c>
      <c r="K14" s="19" t="str">
        <f t="shared" si="2"/>
        <v>2</v>
      </c>
      <c r="L14" s="17" t="s">
        <v>13</v>
      </c>
      <c r="M14" s="18" t="s">
        <v>80</v>
      </c>
      <c r="N14" s="19" t="str">
        <f t="shared" si="3"/>
        <v>2</v>
      </c>
      <c r="O14" s="17" t="s">
        <v>13</v>
      </c>
      <c r="P14" s="18" t="s">
        <v>80</v>
      </c>
      <c r="Q14" s="19">
        <f t="shared" si="4"/>
        <v>0</v>
      </c>
      <c r="R14" s="17" t="s">
        <v>79</v>
      </c>
      <c r="S14" s="18" t="s">
        <v>13</v>
      </c>
      <c r="T14" s="19">
        <f t="shared" si="5"/>
        <v>0</v>
      </c>
      <c r="U14" s="17" t="s">
        <v>13</v>
      </c>
      <c r="V14" s="18" t="s">
        <v>80</v>
      </c>
      <c r="W14" s="77">
        <f t="shared" si="6"/>
        <v>12</v>
      </c>
      <c r="X14" s="17" t="s">
        <v>13</v>
      </c>
      <c r="Y14" s="18" t="s">
        <v>79</v>
      </c>
      <c r="Z14" s="19">
        <f t="shared" si="7"/>
        <v>0</v>
      </c>
      <c r="AA14" s="17" t="s">
        <v>79</v>
      </c>
      <c r="AB14" s="18" t="s">
        <v>79</v>
      </c>
      <c r="AC14" s="19" t="str">
        <f t="shared" si="8"/>
        <v>3</v>
      </c>
      <c r="AD14" s="27"/>
      <c r="AE14" s="25"/>
      <c r="AF14" s="19"/>
      <c r="AG14" s="20">
        <f t="shared" si="9"/>
        <v>19</v>
      </c>
      <c r="AH14" s="21">
        <f>'5.Spieltag'!AJ14</f>
        <v>42</v>
      </c>
      <c r="AI14" s="22">
        <f>'5.Spieltag'!AK14</f>
        <v>14</v>
      </c>
      <c r="AJ14" s="23">
        <f t="shared" si="10"/>
        <v>61</v>
      </c>
      <c r="AK14" s="24">
        <f t="shared" si="11"/>
        <v>12</v>
      </c>
      <c r="AL14" s="1"/>
    </row>
    <row r="15" spans="1:41" ht="24.95" customHeight="1" thickBot="1" x14ac:dyDescent="0.25">
      <c r="A15" s="28">
        <f t="shared" si="0"/>
        <v>14</v>
      </c>
      <c r="B15" s="20" t="str">
        <f>'5.Spieltag'!B15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77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9"/>
        <v>0</v>
      </c>
      <c r="AH15" s="21">
        <f>'5.Spieltag'!AJ15</f>
        <v>51</v>
      </c>
      <c r="AI15" s="22">
        <f>'5.Spieltag'!AK15</f>
        <v>7</v>
      </c>
      <c r="AJ15" s="23">
        <f t="shared" si="10"/>
        <v>51</v>
      </c>
      <c r="AK15" s="24">
        <f t="shared" si="11"/>
        <v>14</v>
      </c>
      <c r="AL15" s="1"/>
    </row>
    <row r="16" spans="1:41" ht="24.95" customHeight="1" thickBot="1" x14ac:dyDescent="0.25">
      <c r="A16" s="28">
        <f t="shared" si="0"/>
        <v>10</v>
      </c>
      <c r="B16" s="20" t="str">
        <f>'5.Spieltag'!B16</f>
        <v>Reinhold</v>
      </c>
      <c r="C16" s="17" t="s">
        <v>13</v>
      </c>
      <c r="D16" s="18" t="s">
        <v>79</v>
      </c>
      <c r="E16" s="19">
        <f>IF(OR(EXACT($C$7,C16)*(EXACT($D$7,D16)))=TRUE,$AO$9,IF(($D$7-$C$7=D16-C16),$AO$8,IF(OR(EXACT($C$7&gt;$D$7,C16&gt;D16)*EXACT($C$7=$D$7,C16=D16)*EXACT($C$7&lt;$D$7,C16&lt;D16)),$AO$7,0)))</f>
        <v>0</v>
      </c>
      <c r="F16" s="17" t="s">
        <v>82</v>
      </c>
      <c r="G16" s="18" t="s">
        <v>79</v>
      </c>
      <c r="H16" s="19">
        <f t="shared" ref="H16:H24" si="13">IF(OR(EXACT($F$7,F16)*(EXACT($G$7,G16)))=TRUE,$AO$9,IF(($G$7-$F$7=G16-F16),$AO$8,IF(OR(EXACT($F$7&gt;$G$7,F16&gt;G16)*EXACT($F$7=$G$7,F16=G16)*EXACT($F$7&lt;$G$7,F16&lt;G16)),$AO$7,0)))</f>
        <v>0</v>
      </c>
      <c r="I16" s="17" t="s">
        <v>79</v>
      </c>
      <c r="J16" s="18" t="s">
        <v>2</v>
      </c>
      <c r="K16" s="19">
        <f t="shared" ref="K16:K24" si="14">IF(OR(EXACT($I$7,I16)*(EXACT($J$7,J16)))=TRUE,$AO$9,IF(($J$7-$I$7=J16-I16),$AO$8,IF(OR(EXACT($I$7&gt;$J$7,I16&gt;J16)*EXACT($I$7=$J$7,I16=J16)*EXACT($I$7&lt;$J$7,I16&lt;J16)),$AO$7,0)))</f>
        <v>0</v>
      </c>
      <c r="L16" s="17" t="s">
        <v>79</v>
      </c>
      <c r="M16" s="18" t="s">
        <v>79</v>
      </c>
      <c r="N16" s="19">
        <f t="shared" ref="N16:N24" si="15">IF(OR(EXACT($L$7,L16)*(EXACT($M$7,M16)))=TRUE,$AO$9,IF(($M$7-$L$7=M16-L16),$AO$8,IF(OR(EXACT($L$7&gt;$M$7,L16&gt;M16)*EXACT($L$7=$M$7,L16=M16)*EXACT($L$7&lt;$M$7,L16&lt;M16)),$AO$7,0)))</f>
        <v>0</v>
      </c>
      <c r="O16" s="17" t="s">
        <v>13</v>
      </c>
      <c r="P16" s="18" t="s">
        <v>79</v>
      </c>
      <c r="Q16" s="19">
        <f t="shared" ref="Q16:Q24" si="16">IF(OR(EXACT($O$7,O16)*(EXACT($P$7,P16)))=TRUE,$AO$9,IF(($P$7-$O$7=P16-O16),$AO$8,IF(OR(EXACT($O$7&gt;$P$7,O16&gt;P16)*EXACT($O$7=$P$7,O16=P16)*EXACT($O$7&lt;$P$7,O16&lt;P16)),$AO$7,0)))</f>
        <v>0</v>
      </c>
      <c r="R16" s="17" t="s">
        <v>80</v>
      </c>
      <c r="S16" s="18" t="s">
        <v>80</v>
      </c>
      <c r="T16" s="19" t="str">
        <f t="shared" ref="T16:T24" si="17">IF(OR(EXACT($R$7,R16)*(EXACT($S$7,S16)))=TRUE,$AO$9,IF(($S$7-$R$7=S16-R16),$AO$8,IF(OR(EXACT($R$7&gt;$S$7,R16&gt;S16)*EXACT($R$7=$S$7,R16=S16)*EXACT($R$7&lt;$S$7,R16&lt;S16)),$AO$7,0)))</f>
        <v>3</v>
      </c>
      <c r="U16" s="17" t="s">
        <v>13</v>
      </c>
      <c r="V16" s="18" t="s">
        <v>80</v>
      </c>
      <c r="W16" s="77">
        <f t="shared" ref="W16:W24" si="18">IF(OR(EXACT($U$7,U16)*(EXACT($V$7,V16)))=TRUE,$AO$9,IF(($V$7-$U$7=V16-U16),$AO$8,IF(OR(EXACT($U$7&gt;$V$7,U16&gt;V16)*EXACT($U$7=$V$7,U16=V16)*EXACT($U$7&lt;$V$7,U16&lt;V16)),$AO$7,0)))*4</f>
        <v>12</v>
      </c>
      <c r="X16" s="17" t="s">
        <v>13</v>
      </c>
      <c r="Y16" s="18" t="s">
        <v>2</v>
      </c>
      <c r="Z16" s="19" t="str">
        <f t="shared" ref="Z16:Z24" si="19">IF(OR(EXACT($X$7,X16)*(EXACT($Y$7,Y16)))=TRUE,$AO$9,IF(($Y$7-$X$7=Y16-X16),$AO$8,IF(OR(EXACT($X$7&gt;$Y$7,X16&gt;Y16)*EXACT($X$7=$Y$7,X16=Y16)*EXACT($X$7&lt;$Y$7,X16&lt;Y16)),$AO$7,0)))</f>
        <v>3</v>
      </c>
      <c r="AA16" s="17" t="s">
        <v>82</v>
      </c>
      <c r="AB16" s="18" t="s">
        <v>79</v>
      </c>
      <c r="AC16" s="19">
        <f t="shared" ref="AC16:AC24" si="20">IF(OR(EXACT($AA$7,AA16)*(EXACT($AB$7,AB16)))=TRUE,$AO$9,IF(($AB$7-$AA$7=AB16-AA16),$AO$8,IF(OR(EXACT($AA$7&gt;$AB$7,AA16&gt;AB16)*EXACT($AA$7=$AB$7,AA16=AB16)*EXACT($AA$7&lt;$AB$7,AA16&lt;AB16)),$AO$7,0)))</f>
        <v>0</v>
      </c>
      <c r="AD16" s="27"/>
      <c r="AE16" s="25"/>
      <c r="AF16" s="19"/>
      <c r="AG16" s="20">
        <f t="shared" si="9"/>
        <v>18</v>
      </c>
      <c r="AH16" s="21">
        <f>'5.Spieltag'!AJ16</f>
        <v>44</v>
      </c>
      <c r="AI16" s="22">
        <f>'5.Spieltag'!AK16</f>
        <v>12</v>
      </c>
      <c r="AJ16" s="23">
        <f t="shared" si="10"/>
        <v>62</v>
      </c>
      <c r="AK16" s="24">
        <f t="shared" si="11"/>
        <v>10</v>
      </c>
      <c r="AL16" s="1"/>
    </row>
    <row r="17" spans="1:38" ht="24.95" customHeight="1" thickBot="1" x14ac:dyDescent="0.25">
      <c r="A17" s="28">
        <f t="shared" si="0"/>
        <v>8</v>
      </c>
      <c r="B17" s="20" t="str">
        <f>'5.Spieltag'!B17</f>
        <v>Ricardo04</v>
      </c>
      <c r="C17" s="17"/>
      <c r="D17" s="18"/>
      <c r="E17" s="19"/>
      <c r="F17" s="17" t="s">
        <v>14</v>
      </c>
      <c r="G17" s="18" t="s">
        <v>80</v>
      </c>
      <c r="H17" s="19">
        <f t="shared" si="13"/>
        <v>0</v>
      </c>
      <c r="I17" s="17" t="s">
        <v>79</v>
      </c>
      <c r="J17" s="18" t="s">
        <v>2</v>
      </c>
      <c r="K17" s="19">
        <f t="shared" si="14"/>
        <v>0</v>
      </c>
      <c r="L17" s="17" t="s">
        <v>13</v>
      </c>
      <c r="M17" s="18" t="s">
        <v>79</v>
      </c>
      <c r="N17" s="19" t="str">
        <f t="shared" si="15"/>
        <v>2</v>
      </c>
      <c r="O17" s="17" t="s">
        <v>79</v>
      </c>
      <c r="P17" s="18" t="s">
        <v>79</v>
      </c>
      <c r="Q17" s="19">
        <f t="shared" si="16"/>
        <v>0</v>
      </c>
      <c r="R17" s="17" t="s">
        <v>79</v>
      </c>
      <c r="S17" s="18" t="s">
        <v>79</v>
      </c>
      <c r="T17" s="19" t="str">
        <f t="shared" si="17"/>
        <v>3</v>
      </c>
      <c r="U17" s="17" t="s">
        <v>2</v>
      </c>
      <c r="V17" s="18" t="s">
        <v>80</v>
      </c>
      <c r="W17" s="77">
        <f t="shared" si="18"/>
        <v>8</v>
      </c>
      <c r="X17" s="17" t="s">
        <v>79</v>
      </c>
      <c r="Y17" s="18" t="s">
        <v>13</v>
      </c>
      <c r="Z17" s="19" t="str">
        <f t="shared" si="19"/>
        <v>3</v>
      </c>
      <c r="AA17" s="17" t="s">
        <v>79</v>
      </c>
      <c r="AB17" s="18" t="s">
        <v>80</v>
      </c>
      <c r="AC17" s="19">
        <f t="shared" si="20"/>
        <v>0</v>
      </c>
      <c r="AD17" s="27"/>
      <c r="AE17" s="25"/>
      <c r="AF17" s="19"/>
      <c r="AG17" s="20">
        <f t="shared" si="9"/>
        <v>16</v>
      </c>
      <c r="AH17" s="21">
        <f>'5.Spieltag'!AJ17</f>
        <v>52</v>
      </c>
      <c r="AI17" s="22">
        <f>'5.Spieltag'!AK17</f>
        <v>4</v>
      </c>
      <c r="AJ17" s="23">
        <f t="shared" si="10"/>
        <v>68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9</v>
      </c>
      <c r="B18" s="20" t="str">
        <f>'5.Spieltag'!B18</f>
        <v>Sascha</v>
      </c>
      <c r="C18" s="17" t="s">
        <v>13</v>
      </c>
      <c r="D18" s="18" t="s">
        <v>79</v>
      </c>
      <c r="E18" s="19">
        <f t="shared" ref="E18:E24" si="21">IF(OR(EXACT($C$7,C18)*(EXACT($D$7,D18)))=TRUE,$AO$9,IF(($D$7-$C$7=D18-C18),$AO$8,IF(OR(EXACT($C$7&gt;$D$7,C18&gt;D18)*EXACT($C$7=$D$7,C18=D18)*EXACT($C$7&lt;$D$7,C18&lt;D18)),$AO$7,0)))</f>
        <v>0</v>
      </c>
      <c r="F18" s="17" t="s">
        <v>82</v>
      </c>
      <c r="G18" s="18" t="s">
        <v>80</v>
      </c>
      <c r="H18" s="19">
        <f t="shared" si="13"/>
        <v>0</v>
      </c>
      <c r="I18" s="17" t="s">
        <v>13</v>
      </c>
      <c r="J18" s="18" t="s">
        <v>2</v>
      </c>
      <c r="K18" s="19">
        <f t="shared" si="14"/>
        <v>0</v>
      </c>
      <c r="L18" s="17" t="s">
        <v>13</v>
      </c>
      <c r="M18" s="18" t="s">
        <v>13</v>
      </c>
      <c r="N18" s="19">
        <f t="shared" si="15"/>
        <v>0</v>
      </c>
      <c r="O18" s="17" t="s">
        <v>79</v>
      </c>
      <c r="P18" s="18" t="s">
        <v>13</v>
      </c>
      <c r="Q18" s="19" t="str">
        <f t="shared" si="16"/>
        <v>3</v>
      </c>
      <c r="R18" s="17" t="s">
        <v>79</v>
      </c>
      <c r="S18" s="18" t="s">
        <v>79</v>
      </c>
      <c r="T18" s="19" t="str">
        <f t="shared" si="17"/>
        <v>3</v>
      </c>
      <c r="U18" s="17" t="s">
        <v>13</v>
      </c>
      <c r="V18" s="18" t="s">
        <v>80</v>
      </c>
      <c r="W18" s="77">
        <f t="shared" si="18"/>
        <v>12</v>
      </c>
      <c r="X18" s="17" t="s">
        <v>79</v>
      </c>
      <c r="Y18" s="18" t="s">
        <v>2</v>
      </c>
      <c r="Z18" s="19" t="str">
        <f t="shared" si="19"/>
        <v>2</v>
      </c>
      <c r="AA18" s="17" t="s">
        <v>79</v>
      </c>
      <c r="AB18" s="18" t="s">
        <v>80</v>
      </c>
      <c r="AC18" s="19">
        <f t="shared" si="20"/>
        <v>0</v>
      </c>
      <c r="AD18" s="27"/>
      <c r="AE18" s="25"/>
      <c r="AF18" s="19"/>
      <c r="AG18" s="20">
        <f t="shared" si="9"/>
        <v>20</v>
      </c>
      <c r="AH18" s="21">
        <f>'5.Spieltag'!AJ18</f>
        <v>45</v>
      </c>
      <c r="AI18" s="22">
        <f>'5.Spieltag'!AK18</f>
        <v>10</v>
      </c>
      <c r="AJ18" s="23">
        <f t="shared" si="10"/>
        <v>65</v>
      </c>
      <c r="AK18" s="24">
        <f t="shared" si="11"/>
        <v>9</v>
      </c>
      <c r="AL18" s="1"/>
    </row>
    <row r="19" spans="1:38" ht="24.95" customHeight="1" thickBot="1" x14ac:dyDescent="0.25">
      <c r="A19" s="28">
        <f t="shared" si="0"/>
        <v>4</v>
      </c>
      <c r="B19" s="20" t="str">
        <f>'5.Spieltag'!B19</f>
        <v>Schalt04</v>
      </c>
      <c r="C19" s="17" t="s">
        <v>13</v>
      </c>
      <c r="D19" s="18" t="s">
        <v>79</v>
      </c>
      <c r="E19" s="19">
        <f t="shared" si="21"/>
        <v>0</v>
      </c>
      <c r="F19" s="17" t="s">
        <v>89</v>
      </c>
      <c r="G19" s="18" t="s">
        <v>80</v>
      </c>
      <c r="H19" s="19">
        <f t="shared" si="13"/>
        <v>0</v>
      </c>
      <c r="I19" s="17" t="s">
        <v>79</v>
      </c>
      <c r="J19" s="18" t="s">
        <v>80</v>
      </c>
      <c r="K19" s="19" t="str">
        <f t="shared" si="14"/>
        <v>2</v>
      </c>
      <c r="L19" s="17" t="s">
        <v>13</v>
      </c>
      <c r="M19" s="18" t="s">
        <v>79</v>
      </c>
      <c r="N19" s="19" t="str">
        <f t="shared" si="15"/>
        <v>2</v>
      </c>
      <c r="O19" s="17" t="s">
        <v>2</v>
      </c>
      <c r="P19" s="18" t="s">
        <v>79</v>
      </c>
      <c r="Q19" s="19">
        <f t="shared" si="16"/>
        <v>0</v>
      </c>
      <c r="R19" s="17" t="s">
        <v>80</v>
      </c>
      <c r="S19" s="18" t="s">
        <v>80</v>
      </c>
      <c r="T19" s="19" t="str">
        <f t="shared" si="17"/>
        <v>3</v>
      </c>
      <c r="U19" s="17" t="s">
        <v>2</v>
      </c>
      <c r="V19" s="18" t="s">
        <v>79</v>
      </c>
      <c r="W19" s="77">
        <f t="shared" si="18"/>
        <v>20</v>
      </c>
      <c r="X19" s="17" t="s">
        <v>80</v>
      </c>
      <c r="Y19" s="18" t="s">
        <v>2</v>
      </c>
      <c r="Z19" s="19" t="str">
        <f t="shared" si="19"/>
        <v>2</v>
      </c>
      <c r="AA19" s="17" t="s">
        <v>13</v>
      </c>
      <c r="AB19" s="18" t="s">
        <v>79</v>
      </c>
      <c r="AC19" s="19">
        <f t="shared" si="20"/>
        <v>0</v>
      </c>
      <c r="AD19" s="27"/>
      <c r="AE19" s="25"/>
      <c r="AF19" s="19"/>
      <c r="AG19" s="20">
        <f t="shared" si="9"/>
        <v>29</v>
      </c>
      <c r="AH19" s="21">
        <f>'5.Spieltag'!AJ19</f>
        <v>43</v>
      </c>
      <c r="AI19" s="22">
        <f>'5.Spieltag'!AK19</f>
        <v>13</v>
      </c>
      <c r="AJ19" s="23">
        <f t="shared" si="10"/>
        <v>72</v>
      </c>
      <c r="AK19" s="24">
        <f t="shared" si="11"/>
        <v>4</v>
      </c>
      <c r="AL19" s="1"/>
    </row>
    <row r="20" spans="1:38" ht="24.95" customHeight="1" thickBot="1" x14ac:dyDescent="0.25">
      <c r="A20" s="28">
        <f t="shared" ref="A20:A24" si="22">AK20</f>
        <v>1</v>
      </c>
      <c r="B20" s="20" t="str">
        <f>'5.Spieltag'!B20</f>
        <v>schmiddi04</v>
      </c>
      <c r="C20" s="17" t="s">
        <v>80</v>
      </c>
      <c r="D20" s="18" t="s">
        <v>79</v>
      </c>
      <c r="E20" s="19" t="str">
        <f t="shared" si="21"/>
        <v>5</v>
      </c>
      <c r="F20" s="17" t="s">
        <v>2</v>
      </c>
      <c r="G20" s="18" t="s">
        <v>80</v>
      </c>
      <c r="H20" s="19">
        <f t="shared" si="13"/>
        <v>0</v>
      </c>
      <c r="I20" s="17" t="s">
        <v>80</v>
      </c>
      <c r="J20" s="18" t="s">
        <v>79</v>
      </c>
      <c r="K20" s="19">
        <f t="shared" si="14"/>
        <v>0</v>
      </c>
      <c r="L20" s="17" t="s">
        <v>13</v>
      </c>
      <c r="M20" s="18" t="s">
        <v>79</v>
      </c>
      <c r="N20" s="19" t="str">
        <f t="shared" si="15"/>
        <v>2</v>
      </c>
      <c r="O20" s="17" t="s">
        <v>79</v>
      </c>
      <c r="P20" s="18" t="s">
        <v>79</v>
      </c>
      <c r="Q20" s="19">
        <f t="shared" si="16"/>
        <v>0</v>
      </c>
      <c r="R20" s="17" t="s">
        <v>79</v>
      </c>
      <c r="S20" s="18" t="s">
        <v>80</v>
      </c>
      <c r="T20" s="19">
        <f t="shared" si="17"/>
        <v>0</v>
      </c>
      <c r="U20" s="17" t="s">
        <v>13</v>
      </c>
      <c r="V20" s="18" t="s">
        <v>80</v>
      </c>
      <c r="W20" s="77">
        <f t="shared" si="18"/>
        <v>12</v>
      </c>
      <c r="X20" s="17" t="s">
        <v>13</v>
      </c>
      <c r="Y20" s="18" t="s">
        <v>79</v>
      </c>
      <c r="Z20" s="19">
        <f t="shared" si="19"/>
        <v>0</v>
      </c>
      <c r="AA20" s="17" t="s">
        <v>80</v>
      </c>
      <c r="AB20" s="18" t="s">
        <v>79</v>
      </c>
      <c r="AC20" s="19">
        <f t="shared" si="20"/>
        <v>0</v>
      </c>
      <c r="AD20" s="27"/>
      <c r="AE20" s="25"/>
      <c r="AF20" s="19"/>
      <c r="AG20" s="20">
        <f t="shared" ref="AG20:AG24" si="23">E20+H20+K20+N20+Q20+T20+W20+Z20+AC20+AF20</f>
        <v>19</v>
      </c>
      <c r="AH20" s="21">
        <f>'5.Spieltag'!AJ20</f>
        <v>63</v>
      </c>
      <c r="AI20" s="22">
        <f>'5.Spieltag'!AK20</f>
        <v>1</v>
      </c>
      <c r="AJ20" s="23">
        <f t="shared" ref="AJ20:AJ24" si="24">AG20+AH20</f>
        <v>82</v>
      </c>
      <c r="AK20" s="24">
        <f t="shared" si="11"/>
        <v>1</v>
      </c>
      <c r="AL20" s="1"/>
    </row>
    <row r="21" spans="1:38" ht="24.95" customHeight="1" thickBot="1" x14ac:dyDescent="0.25">
      <c r="A21" s="28">
        <f t="shared" si="22"/>
        <v>15</v>
      </c>
      <c r="B21" s="20" t="str">
        <f>'5.Spieltag'!B21</f>
        <v>shiny</v>
      </c>
      <c r="C21" s="17" t="s">
        <v>13</v>
      </c>
      <c r="D21" s="18" t="s">
        <v>80</v>
      </c>
      <c r="E21" s="19">
        <f t="shared" si="21"/>
        <v>0</v>
      </c>
      <c r="F21" s="17" t="s">
        <v>82</v>
      </c>
      <c r="G21" s="18" t="s">
        <v>79</v>
      </c>
      <c r="H21" s="19">
        <f t="shared" si="13"/>
        <v>0</v>
      </c>
      <c r="I21" s="17" t="s">
        <v>79</v>
      </c>
      <c r="J21" s="18" t="s">
        <v>13</v>
      </c>
      <c r="K21" s="19">
        <f t="shared" si="14"/>
        <v>0</v>
      </c>
      <c r="L21" s="17" t="s">
        <v>13</v>
      </c>
      <c r="M21" s="18" t="s">
        <v>79</v>
      </c>
      <c r="N21" s="19" t="str">
        <f t="shared" si="15"/>
        <v>2</v>
      </c>
      <c r="O21" s="17" t="s">
        <v>13</v>
      </c>
      <c r="P21" s="18" t="s">
        <v>79</v>
      </c>
      <c r="Q21" s="19">
        <f t="shared" si="16"/>
        <v>0</v>
      </c>
      <c r="R21" s="17" t="s">
        <v>79</v>
      </c>
      <c r="S21" s="18" t="s">
        <v>13</v>
      </c>
      <c r="T21" s="19">
        <f t="shared" si="17"/>
        <v>0</v>
      </c>
      <c r="U21" s="17" t="s">
        <v>13</v>
      </c>
      <c r="V21" s="18" t="s">
        <v>79</v>
      </c>
      <c r="W21" s="77">
        <f t="shared" si="18"/>
        <v>8</v>
      </c>
      <c r="X21" s="17" t="s">
        <v>79</v>
      </c>
      <c r="Y21" s="18" t="s">
        <v>13</v>
      </c>
      <c r="Z21" s="19" t="str">
        <f t="shared" si="19"/>
        <v>3</v>
      </c>
      <c r="AA21" s="17" t="s">
        <v>13</v>
      </c>
      <c r="AB21" s="18" t="s">
        <v>79</v>
      </c>
      <c r="AC21" s="19">
        <f t="shared" si="20"/>
        <v>0</v>
      </c>
      <c r="AD21" s="27"/>
      <c r="AE21" s="25"/>
      <c r="AF21" s="19"/>
      <c r="AG21" s="20">
        <f t="shared" si="23"/>
        <v>13</v>
      </c>
      <c r="AH21" s="21">
        <f>'5.Spieltag'!AJ21</f>
        <v>37</v>
      </c>
      <c r="AI21" s="22">
        <f>'5.Spieltag'!AK21</f>
        <v>15</v>
      </c>
      <c r="AJ21" s="23">
        <f t="shared" si="24"/>
        <v>50</v>
      </c>
      <c r="AK21" s="24">
        <f t="shared" si="11"/>
        <v>15</v>
      </c>
      <c r="AL21" s="1"/>
    </row>
    <row r="22" spans="1:38" ht="24.95" customHeight="1" thickBot="1" x14ac:dyDescent="0.25">
      <c r="A22" s="28">
        <f t="shared" si="22"/>
        <v>17</v>
      </c>
      <c r="B22" s="20" t="str">
        <f>'5.Spieltag'!B22</f>
        <v>Tanja04</v>
      </c>
      <c r="C22" s="17" t="s">
        <v>13</v>
      </c>
      <c r="D22" s="18" t="s">
        <v>80</v>
      </c>
      <c r="E22" s="19">
        <f t="shared" si="21"/>
        <v>0</v>
      </c>
      <c r="F22" s="17" t="s">
        <v>2</v>
      </c>
      <c r="G22" s="18" t="s">
        <v>80</v>
      </c>
      <c r="H22" s="19">
        <f t="shared" si="13"/>
        <v>0</v>
      </c>
      <c r="I22" s="17" t="s">
        <v>79</v>
      </c>
      <c r="J22" s="18" t="s">
        <v>13</v>
      </c>
      <c r="K22" s="19">
        <f t="shared" si="14"/>
        <v>0</v>
      </c>
      <c r="L22" s="17" t="s">
        <v>13</v>
      </c>
      <c r="M22" s="18" t="s">
        <v>80</v>
      </c>
      <c r="N22" s="19" t="str">
        <f t="shared" si="15"/>
        <v>2</v>
      </c>
      <c r="O22" s="17" t="s">
        <v>13</v>
      </c>
      <c r="P22" s="18" t="s">
        <v>80</v>
      </c>
      <c r="Q22" s="19">
        <f t="shared" si="16"/>
        <v>0</v>
      </c>
      <c r="R22" s="17" t="s">
        <v>79</v>
      </c>
      <c r="S22" s="18" t="s">
        <v>79</v>
      </c>
      <c r="T22" s="19" t="str">
        <f t="shared" si="17"/>
        <v>3</v>
      </c>
      <c r="U22" s="17" t="s">
        <v>13</v>
      </c>
      <c r="V22" s="18" t="s">
        <v>79</v>
      </c>
      <c r="W22" s="77">
        <f t="shared" si="18"/>
        <v>8</v>
      </c>
      <c r="X22" s="17" t="s">
        <v>79</v>
      </c>
      <c r="Y22" s="18" t="s">
        <v>80</v>
      </c>
      <c r="Z22" s="19">
        <f t="shared" si="19"/>
        <v>0</v>
      </c>
      <c r="AA22" s="17" t="s">
        <v>79</v>
      </c>
      <c r="AB22" s="18" t="s">
        <v>13</v>
      </c>
      <c r="AC22" s="19">
        <f t="shared" si="20"/>
        <v>0</v>
      </c>
      <c r="AD22" s="27"/>
      <c r="AE22" s="25"/>
      <c r="AF22" s="19"/>
      <c r="AG22" s="20">
        <f t="shared" si="23"/>
        <v>13</v>
      </c>
      <c r="AH22" s="21">
        <f>'5.Spieltag'!AJ22</f>
        <v>31</v>
      </c>
      <c r="AI22" s="22">
        <f>'5.Spieltag'!AK22</f>
        <v>17</v>
      </c>
      <c r="AJ22" s="23">
        <f t="shared" si="24"/>
        <v>44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22"/>
        <v>4</v>
      </c>
      <c r="B23" s="78" t="str">
        <f>'5.Spieltag'!B23</f>
        <v>Thomas Bülles</v>
      </c>
      <c r="C23" s="17" t="s">
        <v>13</v>
      </c>
      <c r="D23" s="18" t="s">
        <v>79</v>
      </c>
      <c r="E23" s="19">
        <f t="shared" si="21"/>
        <v>0</v>
      </c>
      <c r="F23" s="17" t="s">
        <v>2</v>
      </c>
      <c r="G23" s="18" t="s">
        <v>80</v>
      </c>
      <c r="H23" s="19">
        <f t="shared" si="13"/>
        <v>0</v>
      </c>
      <c r="I23" s="17" t="s">
        <v>79</v>
      </c>
      <c r="J23" s="18" t="s">
        <v>13</v>
      </c>
      <c r="K23" s="19">
        <f t="shared" si="14"/>
        <v>0</v>
      </c>
      <c r="L23" s="17" t="s">
        <v>13</v>
      </c>
      <c r="M23" s="18" t="s">
        <v>79</v>
      </c>
      <c r="N23" s="19" t="str">
        <f t="shared" si="15"/>
        <v>2</v>
      </c>
      <c r="O23" s="17" t="s">
        <v>13</v>
      </c>
      <c r="P23" s="18" t="s">
        <v>80</v>
      </c>
      <c r="Q23" s="19">
        <f t="shared" si="16"/>
        <v>0</v>
      </c>
      <c r="R23" s="17" t="s">
        <v>79</v>
      </c>
      <c r="S23" s="18" t="s">
        <v>79</v>
      </c>
      <c r="T23" s="19" t="str">
        <f t="shared" si="17"/>
        <v>3</v>
      </c>
      <c r="U23" s="17" t="s">
        <v>13</v>
      </c>
      <c r="V23" s="18" t="s">
        <v>80</v>
      </c>
      <c r="W23" s="77">
        <f t="shared" si="18"/>
        <v>12</v>
      </c>
      <c r="X23" s="17" t="s">
        <v>13</v>
      </c>
      <c r="Y23" s="18" t="s">
        <v>2</v>
      </c>
      <c r="Z23" s="19" t="str">
        <f t="shared" si="19"/>
        <v>3</v>
      </c>
      <c r="AA23" s="17" t="s">
        <v>13</v>
      </c>
      <c r="AB23" s="18" t="s">
        <v>79</v>
      </c>
      <c r="AC23" s="19">
        <f t="shared" si="20"/>
        <v>0</v>
      </c>
      <c r="AD23" s="27"/>
      <c r="AE23" s="25"/>
      <c r="AF23" s="19"/>
      <c r="AG23" s="20">
        <f t="shared" si="23"/>
        <v>20</v>
      </c>
      <c r="AH23" s="21">
        <f>'5.Spieltag'!AJ23</f>
        <v>52</v>
      </c>
      <c r="AI23" s="22">
        <f>'5.Spieltag'!AK23</f>
        <v>4</v>
      </c>
      <c r="AJ23" s="23">
        <f t="shared" si="24"/>
        <v>72</v>
      </c>
      <c r="AK23" s="24">
        <f t="shared" si="11"/>
        <v>4</v>
      </c>
      <c r="AL23" s="1"/>
    </row>
    <row r="24" spans="1:38" ht="24.95" customHeight="1" thickBot="1" x14ac:dyDescent="0.25">
      <c r="A24" s="28">
        <f t="shared" si="22"/>
        <v>7</v>
      </c>
      <c r="B24" s="20" t="str">
        <f>'5.Spieltag'!B24</f>
        <v>UltraGE</v>
      </c>
      <c r="C24" s="17" t="s">
        <v>13</v>
      </c>
      <c r="D24" s="18" t="s">
        <v>79</v>
      </c>
      <c r="E24" s="19">
        <f t="shared" si="21"/>
        <v>0</v>
      </c>
      <c r="F24" s="17" t="s">
        <v>2</v>
      </c>
      <c r="G24" s="18" t="s">
        <v>79</v>
      </c>
      <c r="H24" s="19">
        <f t="shared" si="13"/>
        <v>0</v>
      </c>
      <c r="I24" s="17" t="s">
        <v>79</v>
      </c>
      <c r="J24" s="18" t="s">
        <v>13</v>
      </c>
      <c r="K24" s="19">
        <f t="shared" si="14"/>
        <v>0</v>
      </c>
      <c r="L24" s="17" t="s">
        <v>13</v>
      </c>
      <c r="M24" s="18" t="s">
        <v>79</v>
      </c>
      <c r="N24" s="19" t="str">
        <f t="shared" si="15"/>
        <v>2</v>
      </c>
      <c r="O24" s="17" t="s">
        <v>13</v>
      </c>
      <c r="P24" s="18" t="s">
        <v>79</v>
      </c>
      <c r="Q24" s="19">
        <f t="shared" si="16"/>
        <v>0</v>
      </c>
      <c r="R24" s="17" t="s">
        <v>79</v>
      </c>
      <c r="S24" s="18" t="s">
        <v>13</v>
      </c>
      <c r="T24" s="19">
        <f t="shared" si="17"/>
        <v>0</v>
      </c>
      <c r="U24" s="17" t="s">
        <v>13</v>
      </c>
      <c r="V24" s="18" t="s">
        <v>79</v>
      </c>
      <c r="W24" s="77">
        <f t="shared" si="18"/>
        <v>8</v>
      </c>
      <c r="X24" s="17" t="s">
        <v>13</v>
      </c>
      <c r="Y24" s="18" t="s">
        <v>13</v>
      </c>
      <c r="Z24" s="19">
        <f t="shared" si="19"/>
        <v>0</v>
      </c>
      <c r="AA24" s="17" t="s">
        <v>2</v>
      </c>
      <c r="AB24" s="18" t="s">
        <v>13</v>
      </c>
      <c r="AC24" s="19">
        <f t="shared" si="20"/>
        <v>0</v>
      </c>
      <c r="AD24" s="27"/>
      <c r="AE24" s="25"/>
      <c r="AF24" s="19"/>
      <c r="AG24" s="20">
        <f t="shared" si="23"/>
        <v>10</v>
      </c>
      <c r="AH24" s="21">
        <f>'5.Spieltag'!AJ24</f>
        <v>60</v>
      </c>
      <c r="AI24" s="22">
        <f>'5.Spieltag'!AK24</f>
        <v>2</v>
      </c>
      <c r="AJ24" s="23">
        <f t="shared" si="24"/>
        <v>70</v>
      </c>
      <c r="AK24" s="24">
        <f t="shared" si="11"/>
        <v>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31:A1048576 A1:A3 A5:A2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8" priority="1075" rank="3"/>
  </conditionalFormatting>
  <conditionalFormatting sqref="B8:B26">
    <cfRule type="expression" dxfId="147" priority="6">
      <formula>($AG8&gt;40)</formula>
    </cfRule>
  </conditionalFormatting>
  <conditionalFormatting sqref="O4 R4 AA4 U4 I6 F4 L6 O6 C6 C4 F6 L4 X6 I4 AA6">
    <cfRule type="cellIs" dxfId="146" priority="3" operator="equal">
      <formula>"Schalke 04"</formula>
    </cfRule>
  </conditionalFormatting>
  <conditionalFormatting sqref="I6 U6 R6 X4">
    <cfRule type="cellIs" dxfId="145" priority="2" operator="equal">
      <formula>"Schalke 04"</formula>
    </cfRule>
  </conditionalFormatting>
  <conditionalFormatting sqref="AG28:AG1048576 AG1:AG26">
    <cfRule type="top10" dxfId="144" priority="15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7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21</v>
      </c>
      <c r="B4" s="16"/>
      <c r="C4" s="16" t="s">
        <v>64</v>
      </c>
      <c r="F4" s="16" t="s">
        <v>67</v>
      </c>
      <c r="I4" s="16" t="s">
        <v>68</v>
      </c>
      <c r="L4" s="16" t="s">
        <v>63</v>
      </c>
      <c r="O4" s="16" t="s">
        <v>70</v>
      </c>
      <c r="R4" s="16" t="s">
        <v>71</v>
      </c>
      <c r="U4" s="16" t="s">
        <v>66</v>
      </c>
      <c r="X4" s="16" t="s">
        <v>78</v>
      </c>
      <c r="AA4" s="16" t="s">
        <v>77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11</v>
      </c>
      <c r="I6" s="16" t="s">
        <v>12</v>
      </c>
      <c r="L6" s="16" t="s">
        <v>73</v>
      </c>
      <c r="O6" s="16" t="s">
        <v>76</v>
      </c>
      <c r="R6" s="16" t="s">
        <v>69</v>
      </c>
      <c r="U6" s="16" t="s">
        <v>65</v>
      </c>
      <c r="X6" s="16" t="s">
        <v>74</v>
      </c>
      <c r="AA6" s="16" t="s">
        <v>72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79</v>
      </c>
      <c r="E7" s="69" t="s">
        <v>1</v>
      </c>
      <c r="F7" s="68" t="s">
        <v>79</v>
      </c>
      <c r="G7" s="68" t="s">
        <v>80</v>
      </c>
      <c r="H7" s="69" t="s">
        <v>1</v>
      </c>
      <c r="I7" s="68" t="s">
        <v>79</v>
      </c>
      <c r="J7" s="68" t="s">
        <v>79</v>
      </c>
      <c r="K7" s="69" t="s">
        <v>1</v>
      </c>
      <c r="L7" s="68" t="s">
        <v>79</v>
      </c>
      <c r="M7" s="68" t="s">
        <v>80</v>
      </c>
      <c r="N7" s="69" t="s">
        <v>1</v>
      </c>
      <c r="O7" s="68" t="s">
        <v>79</v>
      </c>
      <c r="P7" s="68" t="s">
        <v>2</v>
      </c>
      <c r="Q7" s="69" t="s">
        <v>1</v>
      </c>
      <c r="R7" s="68" t="s">
        <v>2</v>
      </c>
      <c r="S7" s="68" t="s">
        <v>80</v>
      </c>
      <c r="T7" s="69" t="s">
        <v>1</v>
      </c>
      <c r="U7" s="68" t="s">
        <v>13</v>
      </c>
      <c r="V7" s="68" t="s">
        <v>80</v>
      </c>
      <c r="W7" s="69" t="s">
        <v>1</v>
      </c>
      <c r="X7" s="68" t="s">
        <v>79</v>
      </c>
      <c r="Y7" s="68" t="s">
        <v>79</v>
      </c>
      <c r="Z7" s="69" t="s">
        <v>1</v>
      </c>
      <c r="AA7" s="68" t="s">
        <v>80</v>
      </c>
      <c r="AB7" s="68" t="s">
        <v>80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2</v>
      </c>
      <c r="B8" s="20" t="str">
        <f>'6.Spieltag'!B8</f>
        <v>FlorianS04</v>
      </c>
      <c r="C8" s="17" t="s">
        <v>13</v>
      </c>
      <c r="D8" s="18" t="s">
        <v>80</v>
      </c>
      <c r="E8" s="19">
        <f t="shared" ref="E8:E14" si="1">IF(OR(EXACT($C$7,C8)*(EXACT($D$7,D8)))=TRUE,$AO$9,IF(($D$7-$C$7=D8-C8),$AO$8,IF(OR(EXACT($C$7&gt;$D$7,C8&gt;D8)*EXACT($C$7=$D$7,C8=D8)*EXACT($C$7&lt;$D$7,C8&lt;D8)),$AO$7,0)))</f>
        <v>0</v>
      </c>
      <c r="F8" s="17" t="s">
        <v>80</v>
      </c>
      <c r="G8" s="18" t="s">
        <v>79</v>
      </c>
      <c r="H8" s="77">
        <f>IF(OR(EXACT($F$7,F8)*(EXACT($G$7,G8)))=TRUE,$AO$9,IF(($G$7-$F$7=G8-F8),$AO$8,IF(OR(EXACT($F$7&gt;$G$7,F8&gt;G8)*EXACT($F$7=$G$7,F8=G8)*EXACT($F$7&lt;$G$7,F8&lt;G8)),$AO$7,0)))*4</f>
        <v>0</v>
      </c>
      <c r="I8" s="17" t="s">
        <v>13</v>
      </c>
      <c r="J8" s="18" t="s">
        <v>79</v>
      </c>
      <c r="K8" s="19">
        <f t="shared" ref="K8:K14" si="2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2</v>
      </c>
      <c r="N8" s="19">
        <f t="shared" ref="N8:N14" si="3">IF(OR(EXACT($L$7,L8)*(EXACT($M$7,M8)))=TRUE,$AO$9,IF(($M$7-$L$7=M8-L8),$AO$8,IF(OR(EXACT($L$7&gt;$M$7,L8&gt;M8)*EXACT($L$7=$M$7,L8=M8)*EXACT($L$7&lt;$M$7,L8&lt;M8)),$AO$7,0)))</f>
        <v>0</v>
      </c>
      <c r="O8" s="17" t="s">
        <v>80</v>
      </c>
      <c r="P8" s="18" t="s">
        <v>13</v>
      </c>
      <c r="Q8" s="19" t="str">
        <f t="shared" ref="Q8:Q14" si="4">IF(OR(EXACT($O$7,O8)*(EXACT($P$7,P8)))=TRUE,$AO$9,IF(($P$7-$O$7=P8-O8),$AO$8,IF(OR(EXACT($O$7&gt;$P$7,O8&gt;P8)*EXACT($O$7=$P$7,O8=P8)*EXACT($O$7&lt;$P$7,O8&lt;P8)),$AO$7,0)))</f>
        <v>3</v>
      </c>
      <c r="R8" s="17" t="s">
        <v>79</v>
      </c>
      <c r="S8" s="18" t="s">
        <v>2</v>
      </c>
      <c r="T8" s="19">
        <f t="shared" ref="T8:T14" si="5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80</v>
      </c>
      <c r="W8" s="19" t="str">
        <f t="shared" ref="W8:W14" si="6">IF(OR(EXACT($U$7,U8)*(EXACT($V$7,V8)))=TRUE,$AO$9,IF(($V$7-$U$7=V8-U8),$AO$8,IF(OR(EXACT($U$7&gt;$V$7,U8&gt;V8)*EXACT($U$7=$V$7,U8=V8)*EXACT($U$7&lt;$V$7,U8&lt;V8)),$AO$7,0)))</f>
        <v>5</v>
      </c>
      <c r="X8" s="17" t="s">
        <v>79</v>
      </c>
      <c r="Y8" s="18" t="s">
        <v>79</v>
      </c>
      <c r="Z8" s="19" t="str">
        <f t="shared" ref="Z8:Z14" si="7">IF(OR(EXACT($X$7,X8)*(EXACT($Y$7,Y8)))=TRUE,$AO$9,IF(($Y$7-$X$7=Y8-X8),$AO$8,IF(OR(EXACT($X$7&gt;$Y$7,X8&gt;Y8)*EXACT($X$7=$Y$7,X8=Y8)*EXACT($X$7&lt;$Y$7,X8&lt;Y8)),$AO$7,0)))</f>
        <v>5</v>
      </c>
      <c r="AA8" s="17" t="s">
        <v>79</v>
      </c>
      <c r="AB8" s="18" t="s">
        <v>13</v>
      </c>
      <c r="AC8" s="19">
        <f t="shared" ref="AC8:AC1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E8+H8+K8+N8+Q8+T8+W8+Z8+AC8+AF8</f>
        <v>13</v>
      </c>
      <c r="AH8" s="21">
        <f>'6.Spieltag'!AJ8</f>
        <v>74</v>
      </c>
      <c r="AI8" s="28">
        <f>'6.Spieltag'!AK8</f>
        <v>3</v>
      </c>
      <c r="AJ8" s="23">
        <f t="shared" ref="AJ8:AJ24" si="10">AG8+AH8</f>
        <v>87</v>
      </c>
      <c r="AK8" s="24">
        <f t="shared" ref="AK8:AK26" si="11">RANK(AJ8,$AJ$8:$AJ$26)</f>
        <v>2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15</v>
      </c>
      <c r="B9" s="20" t="str">
        <f>'6.Spieltag'!B9</f>
        <v>Franzi04</v>
      </c>
      <c r="C9" s="17" t="s">
        <v>79</v>
      </c>
      <c r="D9" s="18" t="s">
        <v>13</v>
      </c>
      <c r="E9" s="19">
        <f t="shared" si="1"/>
        <v>0</v>
      </c>
      <c r="F9" s="17" t="s">
        <v>79</v>
      </c>
      <c r="G9" s="18" t="s">
        <v>79</v>
      </c>
      <c r="H9" s="77">
        <f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79</v>
      </c>
      <c r="K9" s="19">
        <f t="shared" si="2"/>
        <v>0</v>
      </c>
      <c r="L9" s="17" t="s">
        <v>79</v>
      </c>
      <c r="M9" s="18" t="s">
        <v>2</v>
      </c>
      <c r="N9" s="19">
        <f t="shared" si="3"/>
        <v>0</v>
      </c>
      <c r="O9" s="17" t="s">
        <v>13</v>
      </c>
      <c r="P9" s="18" t="s">
        <v>79</v>
      </c>
      <c r="Q9" s="19">
        <f t="shared" si="4"/>
        <v>0</v>
      </c>
      <c r="R9" s="17" t="s">
        <v>13</v>
      </c>
      <c r="S9" s="18" t="s">
        <v>79</v>
      </c>
      <c r="T9" s="19" t="str">
        <f t="shared" si="5"/>
        <v>2</v>
      </c>
      <c r="U9" s="17" t="s">
        <v>2</v>
      </c>
      <c r="V9" s="18" t="s">
        <v>79</v>
      </c>
      <c r="W9" s="19" t="str">
        <f t="shared" si="6"/>
        <v>3</v>
      </c>
      <c r="X9" s="17" t="s">
        <v>79</v>
      </c>
      <c r="Y9" s="18" t="s">
        <v>13</v>
      </c>
      <c r="Z9" s="19">
        <f t="shared" si="7"/>
        <v>0</v>
      </c>
      <c r="AA9" s="17" t="s">
        <v>79</v>
      </c>
      <c r="AB9" s="18" t="s">
        <v>13</v>
      </c>
      <c r="AC9" s="19">
        <f t="shared" si="8"/>
        <v>0</v>
      </c>
      <c r="AD9" s="27"/>
      <c r="AE9" s="25"/>
      <c r="AF9" s="19"/>
      <c r="AG9" s="20">
        <f t="shared" si="9"/>
        <v>5</v>
      </c>
      <c r="AH9" s="21">
        <f>'6.Spieltag'!AJ9</f>
        <v>47</v>
      </c>
      <c r="AI9" s="28">
        <f>'6.Spieltag'!AK9</f>
        <v>16</v>
      </c>
      <c r="AJ9" s="23">
        <f t="shared" si="10"/>
        <v>52</v>
      </c>
      <c r="AK9" s="24">
        <f t="shared" si="11"/>
        <v>15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'6.Spieltag'!B10</f>
        <v>jupp04</v>
      </c>
      <c r="C10" s="17" t="s">
        <v>13</v>
      </c>
      <c r="D10" s="18" t="s">
        <v>13</v>
      </c>
      <c r="E10" s="19" t="str">
        <f t="shared" si="1"/>
        <v>3</v>
      </c>
      <c r="F10" s="17" t="s">
        <v>13</v>
      </c>
      <c r="G10" s="18" t="s">
        <v>2</v>
      </c>
      <c r="H10" s="77">
        <f>IF(OR(EXACT($F$7,F10)*(EXACT($G$7,G10)))=TRUE,$AO$9,IF(($G$7-$F$7=G10-F10),$AO$8,IF(OR(EXACT($F$7&gt;$G$7,F10&gt;G10)*EXACT($F$7=$G$7,F10=G10)*EXACT($F$7&lt;$G$7,F10&lt;G10)),$AO$7,0)))*4</f>
        <v>0</v>
      </c>
      <c r="I10" s="17" t="s">
        <v>13</v>
      </c>
      <c r="J10" s="18" t="s">
        <v>79</v>
      </c>
      <c r="K10" s="19">
        <f t="shared" si="2"/>
        <v>0</v>
      </c>
      <c r="L10" s="17" t="s">
        <v>79</v>
      </c>
      <c r="M10" s="18" t="s">
        <v>2</v>
      </c>
      <c r="N10" s="19">
        <f t="shared" si="3"/>
        <v>0</v>
      </c>
      <c r="O10" s="17" t="s">
        <v>13</v>
      </c>
      <c r="P10" s="18" t="s">
        <v>13</v>
      </c>
      <c r="Q10" s="19">
        <f t="shared" si="4"/>
        <v>0</v>
      </c>
      <c r="R10" s="17" t="s">
        <v>80</v>
      </c>
      <c r="S10" s="18" t="s">
        <v>2</v>
      </c>
      <c r="T10" s="19">
        <f t="shared" si="5"/>
        <v>0</v>
      </c>
      <c r="U10" s="17" t="s">
        <v>2</v>
      </c>
      <c r="V10" s="18" t="s">
        <v>80</v>
      </c>
      <c r="W10" s="19" t="str">
        <f t="shared" si="6"/>
        <v>2</v>
      </c>
      <c r="X10" s="17" t="s">
        <v>80</v>
      </c>
      <c r="Y10" s="18" t="s">
        <v>79</v>
      </c>
      <c r="Z10" s="19">
        <f t="shared" si="7"/>
        <v>0</v>
      </c>
      <c r="AA10" s="17" t="s">
        <v>79</v>
      </c>
      <c r="AB10" s="18" t="s">
        <v>13</v>
      </c>
      <c r="AC10" s="19">
        <f t="shared" si="8"/>
        <v>0</v>
      </c>
      <c r="AD10" s="27"/>
      <c r="AE10" s="25"/>
      <c r="AF10" s="19"/>
      <c r="AG10" s="20">
        <f t="shared" si="9"/>
        <v>5</v>
      </c>
      <c r="AH10" s="21">
        <f>'6.Spieltag'!AJ10</f>
        <v>71</v>
      </c>
      <c r="AI10" s="28">
        <f>'6.Spieltag'!AK10</f>
        <v>6</v>
      </c>
      <c r="AJ10" s="23">
        <f t="shared" si="10"/>
        <v>76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12</v>
      </c>
      <c r="B11" s="20" t="str">
        <f>'6.Spieltag'!B11</f>
        <v>Lola04</v>
      </c>
      <c r="C11" s="17" t="s">
        <v>13</v>
      </c>
      <c r="D11" s="18" t="s">
        <v>79</v>
      </c>
      <c r="E11" s="19">
        <f t="shared" si="1"/>
        <v>0</v>
      </c>
      <c r="F11" s="17" t="s">
        <v>79</v>
      </c>
      <c r="G11" s="18" t="s">
        <v>79</v>
      </c>
      <c r="H11" s="80">
        <f>IF(OR(EXACT($F$7,F11)*(EXACT($G$7,G11)))=TRUE,$AO$9,IF(($G$7-$F$7=G11-F11),$AO$8,IF(OR(EXACT($F$7&gt;$G$7,F11&gt;G11)*EXACT($F$7=$G$7,F11=G11)*EXACT($F$7&lt;$G$7,F11&lt;G11)),$AO$7,0)))*2</f>
        <v>0</v>
      </c>
      <c r="I11" s="17" t="s">
        <v>13</v>
      </c>
      <c r="J11" s="18" t="s">
        <v>79</v>
      </c>
      <c r="K11" s="19">
        <f t="shared" si="2"/>
        <v>0</v>
      </c>
      <c r="L11" s="17" t="s">
        <v>80</v>
      </c>
      <c r="M11" s="18" t="s">
        <v>2</v>
      </c>
      <c r="N11" s="19">
        <f t="shared" si="3"/>
        <v>0</v>
      </c>
      <c r="O11" s="17" t="s">
        <v>79</v>
      </c>
      <c r="P11" s="18" t="s">
        <v>80</v>
      </c>
      <c r="Q11" s="19">
        <f t="shared" si="4"/>
        <v>0</v>
      </c>
      <c r="R11" s="17" t="s">
        <v>79</v>
      </c>
      <c r="S11" s="18" t="s">
        <v>80</v>
      </c>
      <c r="T11" s="19" t="str">
        <f t="shared" si="5"/>
        <v>2</v>
      </c>
      <c r="U11" s="17" t="s">
        <v>13</v>
      </c>
      <c r="V11" s="18" t="s">
        <v>79</v>
      </c>
      <c r="W11" s="19" t="str">
        <f t="shared" si="6"/>
        <v>2</v>
      </c>
      <c r="X11" s="17" t="s">
        <v>79</v>
      </c>
      <c r="Y11" s="18" t="s">
        <v>80</v>
      </c>
      <c r="Z11" s="19">
        <f t="shared" si="7"/>
        <v>0</v>
      </c>
      <c r="AA11" s="17" t="s">
        <v>13</v>
      </c>
      <c r="AB11" s="18" t="s">
        <v>79</v>
      </c>
      <c r="AC11" s="19">
        <f t="shared" si="8"/>
        <v>0</v>
      </c>
      <c r="AD11" s="27"/>
      <c r="AE11" s="25"/>
      <c r="AF11" s="19"/>
      <c r="AG11" s="20">
        <f t="shared" si="9"/>
        <v>4</v>
      </c>
      <c r="AH11" s="21">
        <f>'6.Spieltag'!AJ11</f>
        <v>62</v>
      </c>
      <c r="AI11" s="28">
        <f>'6.Spieltag'!AK11</f>
        <v>10</v>
      </c>
      <c r="AJ11" s="23">
        <f t="shared" si="10"/>
        <v>66</v>
      </c>
      <c r="AK11" s="24">
        <f t="shared" si="11"/>
        <v>12</v>
      </c>
      <c r="AL11" s="1"/>
    </row>
    <row r="12" spans="1:41" ht="24.95" customHeight="1" thickBot="1" x14ac:dyDescent="0.25">
      <c r="A12" s="28">
        <f t="shared" si="0"/>
        <v>3</v>
      </c>
      <c r="B12" s="20" t="str">
        <f>'6.Spieltag'!B12</f>
        <v>Master1</v>
      </c>
      <c r="C12" s="17" t="s">
        <v>2</v>
      </c>
      <c r="D12" s="18" t="s">
        <v>79</v>
      </c>
      <c r="E12" s="19">
        <f t="shared" si="1"/>
        <v>0</v>
      </c>
      <c r="F12" s="17" t="s">
        <v>13</v>
      </c>
      <c r="G12" s="18" t="s">
        <v>13</v>
      </c>
      <c r="H12" s="77">
        <f>IF(OR(EXACT($F$7,F12)*(EXACT($G$7,G12)))=TRUE,$AO$9,IF(($G$7-$F$7=G12-F12),$AO$8,IF(OR(EXACT($F$7&gt;$G$7,F12&gt;G12)*EXACT($F$7=$G$7,F12=G12)*EXACT($F$7&lt;$G$7,F12&lt;G12)),$AO$7,0)))*4</f>
        <v>0</v>
      </c>
      <c r="I12" s="17" t="s">
        <v>13</v>
      </c>
      <c r="J12" s="18" t="s">
        <v>79</v>
      </c>
      <c r="K12" s="19">
        <f t="shared" si="2"/>
        <v>0</v>
      </c>
      <c r="L12" s="17" t="s">
        <v>80</v>
      </c>
      <c r="M12" s="18" t="s">
        <v>2</v>
      </c>
      <c r="N12" s="19">
        <f t="shared" si="3"/>
        <v>0</v>
      </c>
      <c r="O12" s="17" t="s">
        <v>13</v>
      </c>
      <c r="P12" s="18" t="s">
        <v>13</v>
      </c>
      <c r="Q12" s="19">
        <f t="shared" si="4"/>
        <v>0</v>
      </c>
      <c r="R12" s="17" t="s">
        <v>13</v>
      </c>
      <c r="S12" s="18" t="s">
        <v>2</v>
      </c>
      <c r="T12" s="19">
        <f t="shared" si="5"/>
        <v>0</v>
      </c>
      <c r="U12" s="17" t="s">
        <v>13</v>
      </c>
      <c r="V12" s="18" t="s">
        <v>79</v>
      </c>
      <c r="W12" s="19" t="str">
        <f t="shared" si="6"/>
        <v>2</v>
      </c>
      <c r="X12" s="17" t="s">
        <v>79</v>
      </c>
      <c r="Y12" s="18" t="s">
        <v>79</v>
      </c>
      <c r="Z12" s="19" t="str">
        <f t="shared" si="7"/>
        <v>5</v>
      </c>
      <c r="AA12" s="17" t="s">
        <v>79</v>
      </c>
      <c r="AB12" s="18" t="s">
        <v>13</v>
      </c>
      <c r="AC12" s="19">
        <f t="shared" si="8"/>
        <v>0</v>
      </c>
      <c r="AD12" s="26"/>
      <c r="AE12" s="25"/>
      <c r="AF12" s="19"/>
      <c r="AG12" s="20">
        <f t="shared" si="9"/>
        <v>7</v>
      </c>
      <c r="AH12" s="21">
        <f>'6.Spieltag'!AJ12</f>
        <v>76</v>
      </c>
      <c r="AI12" s="28">
        <f>'6.Spieltag'!AK12</f>
        <v>2</v>
      </c>
      <c r="AJ12" s="23">
        <f t="shared" si="10"/>
        <v>83</v>
      </c>
      <c r="AK12" s="24">
        <f t="shared" si="11"/>
        <v>3</v>
      </c>
      <c r="AL12" s="1"/>
    </row>
    <row r="13" spans="1:41" ht="24.95" customHeight="1" thickBot="1" x14ac:dyDescent="0.25">
      <c r="A13" s="28">
        <f t="shared" si="0"/>
        <v>14</v>
      </c>
      <c r="B13" s="78" t="str">
        <f>'6.Spieltag'!B13</f>
        <v>MB AC Norbert</v>
      </c>
      <c r="C13" s="17" t="s">
        <v>13</v>
      </c>
      <c r="D13" s="18" t="s">
        <v>80</v>
      </c>
      <c r="E13" s="19">
        <f t="shared" si="1"/>
        <v>0</v>
      </c>
      <c r="F13" s="17" t="s">
        <v>80</v>
      </c>
      <c r="G13" s="18" t="s">
        <v>82</v>
      </c>
      <c r="H13" s="77">
        <f>IF(OR(EXACT($F$7,F13)*(EXACT($G$7,G13)))=TRUE,$AO$9,IF(($G$7-$F$7=G13-F13),$AO$8,IF(OR(EXACT($F$7&gt;$G$7,F13&gt;G13)*EXACT($F$7=$G$7,F13=G13)*EXACT($F$7&lt;$G$7,F13&lt;G13)),$AO$7,0)))*4</f>
        <v>0</v>
      </c>
      <c r="I13" s="17" t="s">
        <v>13</v>
      </c>
      <c r="J13" s="18" t="s">
        <v>80</v>
      </c>
      <c r="K13" s="19">
        <f t="shared" si="2"/>
        <v>0</v>
      </c>
      <c r="L13" s="17" t="s">
        <v>79</v>
      </c>
      <c r="M13" s="18" t="s">
        <v>79</v>
      </c>
      <c r="N13" s="19">
        <f t="shared" si="3"/>
        <v>0</v>
      </c>
      <c r="O13" s="17" t="s">
        <v>80</v>
      </c>
      <c r="P13" s="18" t="s">
        <v>13</v>
      </c>
      <c r="Q13" s="19" t="str">
        <f t="shared" si="4"/>
        <v>3</v>
      </c>
      <c r="R13" s="17" t="s">
        <v>80</v>
      </c>
      <c r="S13" s="18" t="s">
        <v>13</v>
      </c>
      <c r="T13" s="19">
        <f t="shared" si="5"/>
        <v>0</v>
      </c>
      <c r="U13" s="17" t="s">
        <v>13</v>
      </c>
      <c r="V13" s="18" t="s">
        <v>79</v>
      </c>
      <c r="W13" s="19" t="str">
        <f t="shared" si="6"/>
        <v>2</v>
      </c>
      <c r="X13" s="17" t="s">
        <v>80</v>
      </c>
      <c r="Y13" s="18" t="s">
        <v>79</v>
      </c>
      <c r="Z13" s="19">
        <f t="shared" si="7"/>
        <v>0</v>
      </c>
      <c r="AA13" s="17" t="s">
        <v>79</v>
      </c>
      <c r="AB13" s="18" t="s">
        <v>13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>
        <f>'6.Spieltag'!AJ13</f>
        <v>52</v>
      </c>
      <c r="AI13" s="28">
        <f>'6.Spieltag'!AK13</f>
        <v>13</v>
      </c>
      <c r="AJ13" s="23">
        <f t="shared" si="10"/>
        <v>57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11</v>
      </c>
      <c r="B14" s="20" t="str">
        <f>'6.Spieltag'!B14</f>
        <v>Mike04</v>
      </c>
      <c r="C14" s="17" t="s">
        <v>79</v>
      </c>
      <c r="D14" s="18" t="s">
        <v>80</v>
      </c>
      <c r="E14" s="19">
        <f t="shared" si="1"/>
        <v>0</v>
      </c>
      <c r="F14" s="17" t="s">
        <v>80</v>
      </c>
      <c r="G14" s="18" t="s">
        <v>13</v>
      </c>
      <c r="H14" s="77">
        <f>IF(OR(EXACT($F$7,F14)*(EXACT($G$7,G14)))=TRUE,$AO$9,IF(($G$7-$F$7=G14-F14),$AO$8,IF(OR(EXACT($F$7&gt;$G$7,F14&gt;G14)*EXACT($F$7=$G$7,F14=G14)*EXACT($F$7&lt;$G$7,F14&lt;G14)),$AO$7,0)))*4</f>
        <v>0</v>
      </c>
      <c r="I14" s="17" t="s">
        <v>13</v>
      </c>
      <c r="J14" s="18" t="s">
        <v>92</v>
      </c>
      <c r="K14" s="19" t="str">
        <f t="shared" si="2"/>
        <v>3</v>
      </c>
      <c r="L14" s="17" t="s">
        <v>80</v>
      </c>
      <c r="M14" s="18" t="s">
        <v>82</v>
      </c>
      <c r="N14" s="19">
        <f t="shared" si="3"/>
        <v>0</v>
      </c>
      <c r="O14" s="17" t="s">
        <v>79</v>
      </c>
      <c r="P14" s="18" t="s">
        <v>13</v>
      </c>
      <c r="Q14" s="19" t="str">
        <f t="shared" si="4"/>
        <v>2</v>
      </c>
      <c r="R14" s="17" t="s">
        <v>80</v>
      </c>
      <c r="S14" s="18" t="s">
        <v>13</v>
      </c>
      <c r="T14" s="19">
        <f t="shared" si="5"/>
        <v>0</v>
      </c>
      <c r="U14" s="17" t="s">
        <v>13</v>
      </c>
      <c r="V14" s="18" t="s">
        <v>79</v>
      </c>
      <c r="W14" s="19" t="str">
        <f t="shared" si="6"/>
        <v>2</v>
      </c>
      <c r="X14" s="17" t="s">
        <v>79</v>
      </c>
      <c r="Y14" s="18" t="s">
        <v>80</v>
      </c>
      <c r="Z14" s="19">
        <f t="shared" si="7"/>
        <v>0</v>
      </c>
      <c r="AA14" s="17" t="s">
        <v>13</v>
      </c>
      <c r="AB14" s="18" t="s">
        <v>79</v>
      </c>
      <c r="AC14" s="19">
        <f t="shared" si="8"/>
        <v>0</v>
      </c>
      <c r="AD14" s="27"/>
      <c r="AE14" s="25"/>
      <c r="AF14" s="19"/>
      <c r="AG14" s="20">
        <f t="shared" si="9"/>
        <v>7</v>
      </c>
      <c r="AH14" s="21">
        <f>'6.Spieltag'!AJ14</f>
        <v>61</v>
      </c>
      <c r="AI14" s="28">
        <f>'6.Spieltag'!AK14</f>
        <v>12</v>
      </c>
      <c r="AJ14" s="23">
        <f t="shared" si="10"/>
        <v>68</v>
      </c>
      <c r="AK14" s="24">
        <f t="shared" si="11"/>
        <v>11</v>
      </c>
      <c r="AL14" s="1"/>
    </row>
    <row r="15" spans="1:41" ht="24.95" customHeight="1" thickBot="1" x14ac:dyDescent="0.25">
      <c r="A15" s="28">
        <f t="shared" si="0"/>
        <v>16</v>
      </c>
      <c r="B15" s="20" t="str">
        <f>'6.Spieltag'!B15</f>
        <v>Nico1904</v>
      </c>
      <c r="C15" s="17"/>
      <c r="D15" s="18"/>
      <c r="E15" s="19"/>
      <c r="F15" s="17"/>
      <c r="G15" s="18"/>
      <c r="H15" s="77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19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9"/>
        <v>0</v>
      </c>
      <c r="AH15" s="21">
        <f>'6.Spieltag'!AJ15</f>
        <v>51</v>
      </c>
      <c r="AI15" s="28">
        <f>'6.Spieltag'!AK15</f>
        <v>14</v>
      </c>
      <c r="AJ15" s="23">
        <f t="shared" si="10"/>
        <v>51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8</v>
      </c>
      <c r="B16" s="20" t="str">
        <f>'6.Spieltag'!B16</f>
        <v>Reinhold</v>
      </c>
      <c r="C16" s="17" t="s">
        <v>13</v>
      </c>
      <c r="D16" s="18" t="s">
        <v>80</v>
      </c>
      <c r="E16" s="19">
        <f t="shared" ref="E16:E24" si="12">IF(OR(EXACT($C$7,C16)*(EXACT($D$7,D16)))=TRUE,$AO$9,IF(($D$7-$C$7=D16-C16),$AO$8,IF(OR(EXACT($C$7&gt;$D$7,C16&gt;D16)*EXACT($C$7=$D$7,C16=D16)*EXACT($C$7&lt;$D$7,C16&lt;D16)),$AO$7,0)))</f>
        <v>0</v>
      </c>
      <c r="F16" s="17" t="s">
        <v>79</v>
      </c>
      <c r="G16" s="18" t="s">
        <v>2</v>
      </c>
      <c r="H16" s="77">
        <f>IF(OR(EXACT($F$7,F16)*(EXACT($G$7,G16)))=TRUE,$AO$9,IF(($G$7-$F$7=G16-F16),$AO$8,IF(OR(EXACT($F$7&gt;$G$7,F16&gt;G16)*EXACT($F$7=$G$7,F16=G16)*EXACT($F$7&lt;$G$7,F16&lt;G16)),$AO$7,0)))*4</f>
        <v>0</v>
      </c>
      <c r="I16" s="17" t="s">
        <v>13</v>
      </c>
      <c r="J16" s="18" t="s">
        <v>13</v>
      </c>
      <c r="K16" s="19" t="str">
        <f t="shared" ref="K16:K24" si="13">IF(OR(EXACT($I$7,I16)*(EXACT($J$7,J16)))=TRUE,$AO$9,IF(($J$7-$I$7=J16-I16),$AO$8,IF(OR(EXACT($I$7&gt;$J$7,I16&gt;J16)*EXACT($I$7=$J$7,I16=J16)*EXACT($I$7&lt;$J$7,I16&lt;J16)),$AO$7,0)))</f>
        <v>3</v>
      </c>
      <c r="L16" s="17" t="s">
        <v>79</v>
      </c>
      <c r="M16" s="18" t="s">
        <v>2</v>
      </c>
      <c r="N16" s="19">
        <f t="shared" ref="N16:N24" si="14">IF(OR(EXACT($L$7,L16)*(EXACT($M$7,M16)))=TRUE,$AO$9,IF(($M$7-$L$7=M16-L16),$AO$8,IF(OR(EXACT($L$7&gt;$M$7,L16&gt;M16)*EXACT($L$7=$M$7,L16=M16)*EXACT($L$7&lt;$M$7,L16&lt;M16)),$AO$7,0)))</f>
        <v>0</v>
      </c>
      <c r="O16" s="17" t="s">
        <v>2</v>
      </c>
      <c r="P16" s="18" t="s">
        <v>79</v>
      </c>
      <c r="Q16" s="19">
        <f t="shared" ref="Q16:Q24" si="15">IF(OR(EXACT($O$7,O16)*(EXACT($P$7,P16)))=TRUE,$AO$9,IF(($P$7-$O$7=P16-O16),$AO$8,IF(OR(EXACT($O$7&gt;$P$7,O16&gt;P16)*EXACT($O$7=$P$7,O16=P16)*EXACT($O$7&lt;$P$7,O16&lt;P16)),$AO$7,0)))</f>
        <v>0</v>
      </c>
      <c r="R16" s="17" t="s">
        <v>13</v>
      </c>
      <c r="S16" s="18" t="s">
        <v>13</v>
      </c>
      <c r="T16" s="19">
        <f t="shared" ref="T16:T24" si="16">IF(OR(EXACT($R$7,R16)*(EXACT($S$7,S16)))=TRUE,$AO$9,IF(($S$7-$R$7=S16-R16),$AO$8,IF(OR(EXACT($R$7&gt;$S$7,R16&gt;S16)*EXACT($R$7=$S$7,R16=S16)*EXACT($R$7&lt;$S$7,R16&lt;S16)),$AO$7,0)))</f>
        <v>0</v>
      </c>
      <c r="U16" s="17" t="s">
        <v>13</v>
      </c>
      <c r="V16" s="18" t="s">
        <v>79</v>
      </c>
      <c r="W16" s="19" t="str">
        <f t="shared" ref="W16:W24" si="17">IF(OR(EXACT($U$7,U16)*(EXACT($V$7,V16)))=TRUE,$AO$9,IF(($V$7-$U$7=V16-U16),$AO$8,IF(OR(EXACT($U$7&gt;$V$7,U16&gt;V16)*EXACT($U$7=$V$7,U16=V16)*EXACT($U$7&lt;$V$7,U16&lt;V16)),$AO$7,0)))</f>
        <v>2</v>
      </c>
      <c r="X16" s="17" t="s">
        <v>79</v>
      </c>
      <c r="Y16" s="18" t="s">
        <v>79</v>
      </c>
      <c r="Z16" s="19" t="str">
        <f t="shared" ref="Z16:Z24" si="18">IF(OR(EXACT($X$7,X16)*(EXACT($Y$7,Y16)))=TRUE,$AO$9,IF(($Y$7-$X$7=Y16-X16),$AO$8,IF(OR(EXACT($X$7&gt;$Y$7,X16&gt;Y16)*EXACT($X$7=$Y$7,X16=Y16)*EXACT($X$7&lt;$Y$7,X16&lt;Y16)),$AO$7,0)))</f>
        <v>5</v>
      </c>
      <c r="AA16" s="17" t="s">
        <v>79</v>
      </c>
      <c r="AB16" s="18" t="s">
        <v>13</v>
      </c>
      <c r="AC16" s="19">
        <f t="shared" ref="AC16:AC24" si="19">IF(OR(EXACT($AA$7,AA16)*(EXACT($AB$7,AB16)))=TRUE,$AO$9,IF(($AB$7-$AA$7=AB16-AA16),$AO$8,IF(OR(EXACT($AA$7&gt;$AB$7,AA16&gt;AB16)*EXACT($AA$7=$AB$7,AA16=AB16)*EXACT($AA$7&lt;$AB$7,AA16&lt;AB16)),$AO$7,0)))</f>
        <v>0</v>
      </c>
      <c r="AD16" s="27"/>
      <c r="AE16" s="25"/>
      <c r="AF16" s="19"/>
      <c r="AG16" s="20">
        <f t="shared" si="9"/>
        <v>10</v>
      </c>
      <c r="AH16" s="21">
        <f>'6.Spieltag'!AJ16</f>
        <v>62</v>
      </c>
      <c r="AI16" s="28">
        <f>'6.Spieltag'!AK16</f>
        <v>10</v>
      </c>
      <c r="AJ16" s="23">
        <f t="shared" si="10"/>
        <v>72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8</v>
      </c>
      <c r="B17" s="20" t="str">
        <f>'6.Spieltag'!B17</f>
        <v>Ricardo04</v>
      </c>
      <c r="C17" s="17" t="s">
        <v>79</v>
      </c>
      <c r="D17" s="18" t="s">
        <v>13</v>
      </c>
      <c r="E17" s="19">
        <f t="shared" si="12"/>
        <v>0</v>
      </c>
      <c r="F17" s="17" t="s">
        <v>79</v>
      </c>
      <c r="G17" s="18" t="s">
        <v>13</v>
      </c>
      <c r="H17" s="77">
        <f>IF(OR(EXACT($F$7,F17)*(EXACT($G$7,G17)))=TRUE,$AO$9,IF(($G$7-$F$7=G17-F17),$AO$8,IF(OR(EXACT($F$7&gt;$G$7,F17&gt;G17)*EXACT($F$7=$G$7,F17=G17)*EXACT($F$7&lt;$G$7,F17&lt;G17)),$AO$7,0)))*4</f>
        <v>0</v>
      </c>
      <c r="I17" s="17" t="s">
        <v>13</v>
      </c>
      <c r="J17" s="18" t="s">
        <v>79</v>
      </c>
      <c r="K17" s="19">
        <f t="shared" si="13"/>
        <v>0</v>
      </c>
      <c r="L17" s="17" t="s">
        <v>80</v>
      </c>
      <c r="M17" s="18" t="s">
        <v>82</v>
      </c>
      <c r="N17" s="19">
        <f t="shared" si="14"/>
        <v>0</v>
      </c>
      <c r="O17" s="17" t="s">
        <v>79</v>
      </c>
      <c r="P17" s="18" t="s">
        <v>13</v>
      </c>
      <c r="Q17" s="19" t="str">
        <f t="shared" si="15"/>
        <v>2</v>
      </c>
      <c r="R17" s="17" t="s">
        <v>79</v>
      </c>
      <c r="S17" s="18" t="s">
        <v>13</v>
      </c>
      <c r="T17" s="19">
        <f t="shared" si="16"/>
        <v>0</v>
      </c>
      <c r="U17" s="17" t="s">
        <v>13</v>
      </c>
      <c r="V17" s="18" t="s">
        <v>79</v>
      </c>
      <c r="W17" s="19" t="str">
        <f t="shared" si="17"/>
        <v>2</v>
      </c>
      <c r="X17" s="17" t="s">
        <v>80</v>
      </c>
      <c r="Y17" s="18" t="s">
        <v>13</v>
      </c>
      <c r="Z17" s="19">
        <f t="shared" si="18"/>
        <v>0</v>
      </c>
      <c r="AA17" s="17" t="s">
        <v>79</v>
      </c>
      <c r="AB17" s="18" t="s">
        <v>13</v>
      </c>
      <c r="AC17" s="19">
        <f t="shared" si="19"/>
        <v>0</v>
      </c>
      <c r="AD17" s="27"/>
      <c r="AE17" s="25"/>
      <c r="AF17" s="19"/>
      <c r="AG17" s="20">
        <f t="shared" si="9"/>
        <v>4</v>
      </c>
      <c r="AH17" s="21">
        <f>'6.Spieltag'!AJ17</f>
        <v>68</v>
      </c>
      <c r="AI17" s="28">
        <f>'6.Spieltag'!AK17</f>
        <v>8</v>
      </c>
      <c r="AJ17" s="23">
        <f t="shared" si="10"/>
        <v>72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10</v>
      </c>
      <c r="B18" s="20" t="str">
        <f>'6.Spieltag'!B18</f>
        <v>Sascha</v>
      </c>
      <c r="C18" s="17" t="s">
        <v>13</v>
      </c>
      <c r="D18" s="18" t="s">
        <v>79</v>
      </c>
      <c r="E18" s="19">
        <f t="shared" si="12"/>
        <v>0</v>
      </c>
      <c r="F18" s="17" t="s">
        <v>13</v>
      </c>
      <c r="G18" s="18" t="s">
        <v>13</v>
      </c>
      <c r="H18" s="77">
        <f>IF(OR(EXACT($F$7,F18)*(EXACT($G$7,G18)))=TRUE,$AO$9,IF(($G$7-$F$7=G18-F18),$AO$8,IF(OR(EXACT($F$7&gt;$G$7,F18&gt;G18)*EXACT($F$7=$G$7,F18=G18)*EXACT($F$7&lt;$G$7,F18&lt;G18)),$AO$7,0)))*4</f>
        <v>0</v>
      </c>
      <c r="I18" s="17" t="s">
        <v>13</v>
      </c>
      <c r="J18" s="18" t="s">
        <v>79</v>
      </c>
      <c r="K18" s="19">
        <f t="shared" si="13"/>
        <v>0</v>
      </c>
      <c r="L18" s="17" t="s">
        <v>79</v>
      </c>
      <c r="M18" s="18" t="s">
        <v>2</v>
      </c>
      <c r="N18" s="19">
        <f t="shared" si="14"/>
        <v>0</v>
      </c>
      <c r="O18" s="17" t="s">
        <v>13</v>
      </c>
      <c r="P18" s="18" t="s">
        <v>82</v>
      </c>
      <c r="Q18" s="19" t="str">
        <f t="shared" si="15"/>
        <v>3</v>
      </c>
      <c r="R18" s="17" t="s">
        <v>13</v>
      </c>
      <c r="S18" s="18" t="s">
        <v>2</v>
      </c>
      <c r="T18" s="19">
        <f t="shared" si="16"/>
        <v>0</v>
      </c>
      <c r="U18" s="17" t="s">
        <v>79</v>
      </c>
      <c r="V18" s="18" t="s">
        <v>79</v>
      </c>
      <c r="W18" s="19">
        <f t="shared" si="17"/>
        <v>0</v>
      </c>
      <c r="X18" s="17" t="s">
        <v>79</v>
      </c>
      <c r="Y18" s="18" t="s">
        <v>13</v>
      </c>
      <c r="Z18" s="19">
        <f t="shared" si="18"/>
        <v>0</v>
      </c>
      <c r="AA18" s="17" t="s">
        <v>13</v>
      </c>
      <c r="AB18" s="18" t="s">
        <v>13</v>
      </c>
      <c r="AC18" s="19" t="str">
        <f t="shared" si="19"/>
        <v>3</v>
      </c>
      <c r="AD18" s="27"/>
      <c r="AE18" s="25"/>
      <c r="AF18" s="19"/>
      <c r="AG18" s="20">
        <f t="shared" si="9"/>
        <v>6</v>
      </c>
      <c r="AH18" s="21">
        <f>'6.Spieltag'!AJ18</f>
        <v>65</v>
      </c>
      <c r="AI18" s="28">
        <f>'6.Spieltag'!AK18</f>
        <v>9</v>
      </c>
      <c r="AJ18" s="23">
        <f t="shared" si="10"/>
        <v>71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4</v>
      </c>
      <c r="B19" s="20" t="str">
        <f>'6.Spieltag'!B19</f>
        <v>Schalt04</v>
      </c>
      <c r="C19" s="17" t="s">
        <v>79</v>
      </c>
      <c r="D19" s="18" t="s">
        <v>13</v>
      </c>
      <c r="E19" s="19">
        <f t="shared" si="12"/>
        <v>0</v>
      </c>
      <c r="F19" s="17" t="s">
        <v>79</v>
      </c>
      <c r="G19" s="18" t="s">
        <v>79</v>
      </c>
      <c r="H19" s="77">
        <f>IF(OR(EXACT($F$7,F19)*(EXACT($G$7,G19)))=TRUE,$AO$9,IF(($G$7-$F$7=G19-F19),$AO$8,IF(OR(EXACT($F$7&gt;$G$7,F19&gt;G19)*EXACT($F$7=$G$7,F19=G19)*EXACT($F$7&lt;$G$7,F19&lt;G19)),$AO$7,0)))*4</f>
        <v>0</v>
      </c>
      <c r="I19" s="17" t="s">
        <v>2</v>
      </c>
      <c r="J19" s="18" t="s">
        <v>79</v>
      </c>
      <c r="K19" s="19">
        <f t="shared" si="13"/>
        <v>0</v>
      </c>
      <c r="L19" s="17" t="s">
        <v>79</v>
      </c>
      <c r="M19" s="18" t="s">
        <v>82</v>
      </c>
      <c r="N19" s="19">
        <f t="shared" si="14"/>
        <v>0</v>
      </c>
      <c r="O19" s="17" t="s">
        <v>80</v>
      </c>
      <c r="P19" s="18" t="s">
        <v>79</v>
      </c>
      <c r="Q19" s="19" t="str">
        <f t="shared" si="15"/>
        <v>2</v>
      </c>
      <c r="R19" s="17" t="s">
        <v>13</v>
      </c>
      <c r="S19" s="18" t="s">
        <v>13</v>
      </c>
      <c r="T19" s="19">
        <f t="shared" si="16"/>
        <v>0</v>
      </c>
      <c r="U19" s="17" t="s">
        <v>13</v>
      </c>
      <c r="V19" s="18" t="s">
        <v>79</v>
      </c>
      <c r="W19" s="19" t="str">
        <f t="shared" si="17"/>
        <v>2</v>
      </c>
      <c r="X19" s="17" t="s">
        <v>79</v>
      </c>
      <c r="Y19" s="18" t="s">
        <v>79</v>
      </c>
      <c r="Z19" s="19" t="str">
        <f t="shared" si="18"/>
        <v>5</v>
      </c>
      <c r="AA19" s="17" t="s">
        <v>80</v>
      </c>
      <c r="AB19" s="18" t="s">
        <v>2</v>
      </c>
      <c r="AC19" s="19">
        <f t="shared" si="19"/>
        <v>0</v>
      </c>
      <c r="AD19" s="27"/>
      <c r="AE19" s="25"/>
      <c r="AF19" s="19"/>
      <c r="AG19" s="20">
        <f t="shared" si="9"/>
        <v>9</v>
      </c>
      <c r="AH19" s="21">
        <f>'6.Spieltag'!AJ19</f>
        <v>72</v>
      </c>
      <c r="AI19" s="28">
        <f>'6.Spieltag'!AK19</f>
        <v>4</v>
      </c>
      <c r="AJ19" s="23">
        <f t="shared" si="10"/>
        <v>81</v>
      </c>
      <c r="AK19" s="24">
        <f t="shared" si="11"/>
        <v>4</v>
      </c>
      <c r="AL19" s="1"/>
    </row>
    <row r="20" spans="1:38" ht="24.95" customHeight="1" thickBot="1" x14ac:dyDescent="0.25">
      <c r="A20" s="28">
        <f t="shared" si="0"/>
        <v>1</v>
      </c>
      <c r="B20" s="20" t="str">
        <f>'6.Spieltag'!B20</f>
        <v>schmiddi04</v>
      </c>
      <c r="C20" s="17" t="s">
        <v>79</v>
      </c>
      <c r="D20" s="18" t="s">
        <v>79</v>
      </c>
      <c r="E20" s="19" t="str">
        <f t="shared" si="12"/>
        <v>5</v>
      </c>
      <c r="F20" s="17" t="s">
        <v>80</v>
      </c>
      <c r="G20" s="18" t="s">
        <v>79</v>
      </c>
      <c r="H20" s="77">
        <f>IF(OR(EXACT($F$7,F20)*(EXACT($G$7,G20)))=TRUE,$AO$9,IF(($G$7-$F$7=G20-F20),$AO$8,IF(OR(EXACT($F$7&gt;$G$7,F20&gt;G20)*EXACT($F$7=$G$7,F20=G20)*EXACT($F$7&lt;$G$7,F20&lt;G20)),$AO$7,0)))*4</f>
        <v>0</v>
      </c>
      <c r="I20" s="17" t="s">
        <v>79</v>
      </c>
      <c r="J20" s="18" t="s">
        <v>79</v>
      </c>
      <c r="K20" s="19" t="str">
        <f t="shared" si="13"/>
        <v>5</v>
      </c>
      <c r="L20" s="17" t="s">
        <v>80</v>
      </c>
      <c r="M20" s="18" t="s">
        <v>82</v>
      </c>
      <c r="N20" s="19">
        <f t="shared" si="14"/>
        <v>0</v>
      </c>
      <c r="O20" s="17" t="s">
        <v>80</v>
      </c>
      <c r="P20" s="18" t="s">
        <v>13</v>
      </c>
      <c r="Q20" s="19" t="str">
        <f t="shared" si="15"/>
        <v>3</v>
      </c>
      <c r="R20" s="17" t="s">
        <v>80</v>
      </c>
      <c r="S20" s="18" t="s">
        <v>79</v>
      </c>
      <c r="T20" s="19">
        <f t="shared" si="16"/>
        <v>0</v>
      </c>
      <c r="U20" s="17" t="s">
        <v>79</v>
      </c>
      <c r="V20" s="18" t="s">
        <v>80</v>
      </c>
      <c r="W20" s="19" t="str">
        <f t="shared" si="17"/>
        <v>2</v>
      </c>
      <c r="X20" s="17" t="s">
        <v>80</v>
      </c>
      <c r="Y20" s="18" t="s">
        <v>13</v>
      </c>
      <c r="Z20" s="19">
        <f t="shared" si="18"/>
        <v>0</v>
      </c>
      <c r="AA20" s="17" t="s">
        <v>13</v>
      </c>
      <c r="AB20" s="18" t="s">
        <v>79</v>
      </c>
      <c r="AC20" s="19">
        <f t="shared" si="19"/>
        <v>0</v>
      </c>
      <c r="AD20" s="27"/>
      <c r="AE20" s="25"/>
      <c r="AF20" s="19"/>
      <c r="AG20" s="20">
        <f t="shared" si="9"/>
        <v>15</v>
      </c>
      <c r="AH20" s="21">
        <f>'6.Spieltag'!AJ20</f>
        <v>82</v>
      </c>
      <c r="AI20" s="28">
        <f>'6.Spieltag'!AK20</f>
        <v>1</v>
      </c>
      <c r="AJ20" s="23">
        <f t="shared" si="10"/>
        <v>97</v>
      </c>
      <c r="AK20" s="24">
        <f t="shared" si="11"/>
        <v>1</v>
      </c>
      <c r="AL20" s="1"/>
    </row>
    <row r="21" spans="1:38" ht="24.95" customHeight="1" thickBot="1" x14ac:dyDescent="0.25">
      <c r="A21" s="28">
        <f t="shared" si="0"/>
        <v>13</v>
      </c>
      <c r="B21" s="20" t="str">
        <f>'6.Spieltag'!B21</f>
        <v>shiny</v>
      </c>
      <c r="C21" s="17" t="s">
        <v>79</v>
      </c>
      <c r="D21" s="18" t="s">
        <v>13</v>
      </c>
      <c r="E21" s="19">
        <f t="shared" si="12"/>
        <v>0</v>
      </c>
      <c r="F21" s="17" t="s">
        <v>79</v>
      </c>
      <c r="G21" s="18" t="s">
        <v>79</v>
      </c>
      <c r="H21" s="80">
        <f>IF(OR(EXACT($F$7,F21)*(EXACT($G$7,G21)))=TRUE,$AO$9,IF(($G$7-$F$7=G21-F21),$AO$8,IF(OR(EXACT($F$7&gt;$G$7,F21&gt;G21)*EXACT($F$7=$G$7,F21=G21)*EXACT($F$7&lt;$G$7,F21&lt;G21)),$AO$7,0)))*2</f>
        <v>0</v>
      </c>
      <c r="I21" s="17" t="s">
        <v>13</v>
      </c>
      <c r="J21" s="18" t="s">
        <v>79</v>
      </c>
      <c r="K21" s="19">
        <f t="shared" si="13"/>
        <v>0</v>
      </c>
      <c r="L21" s="17" t="s">
        <v>79</v>
      </c>
      <c r="M21" s="18" t="s">
        <v>2</v>
      </c>
      <c r="N21" s="19">
        <f t="shared" si="14"/>
        <v>0</v>
      </c>
      <c r="O21" s="17" t="s">
        <v>79</v>
      </c>
      <c r="P21" s="18" t="s">
        <v>79</v>
      </c>
      <c r="Q21" s="19">
        <f t="shared" si="15"/>
        <v>0</v>
      </c>
      <c r="R21" s="17" t="s">
        <v>79</v>
      </c>
      <c r="S21" s="18" t="s">
        <v>13</v>
      </c>
      <c r="T21" s="19">
        <f t="shared" si="16"/>
        <v>0</v>
      </c>
      <c r="U21" s="17" t="s">
        <v>13</v>
      </c>
      <c r="V21" s="18" t="s">
        <v>80</v>
      </c>
      <c r="W21" s="19" t="str">
        <f t="shared" si="17"/>
        <v>5</v>
      </c>
      <c r="X21" s="17" t="s">
        <v>79</v>
      </c>
      <c r="Y21" s="18" t="s">
        <v>13</v>
      </c>
      <c r="Z21" s="19">
        <f t="shared" si="18"/>
        <v>0</v>
      </c>
      <c r="AA21" s="17" t="s">
        <v>79</v>
      </c>
      <c r="AB21" s="18" t="s">
        <v>79</v>
      </c>
      <c r="AC21" s="19" t="str">
        <f t="shared" si="19"/>
        <v>3</v>
      </c>
      <c r="AD21" s="27"/>
      <c r="AE21" s="25"/>
      <c r="AF21" s="19"/>
      <c r="AG21" s="20">
        <f t="shared" si="9"/>
        <v>8</v>
      </c>
      <c r="AH21" s="21">
        <f>'6.Spieltag'!AJ21</f>
        <v>50</v>
      </c>
      <c r="AI21" s="28">
        <f>'6.Spieltag'!AK21</f>
        <v>15</v>
      </c>
      <c r="AJ21" s="23">
        <f t="shared" si="10"/>
        <v>58</v>
      </c>
      <c r="AK21" s="24">
        <f t="shared" si="11"/>
        <v>13</v>
      </c>
      <c r="AL21" s="1"/>
    </row>
    <row r="22" spans="1:38" ht="24.95" customHeight="1" thickBot="1" x14ac:dyDescent="0.25">
      <c r="A22" s="28">
        <f t="shared" si="0"/>
        <v>17</v>
      </c>
      <c r="B22" s="20" t="str">
        <f>'6.Spieltag'!B22</f>
        <v>Tanja04</v>
      </c>
      <c r="C22" s="17" t="s">
        <v>13</v>
      </c>
      <c r="D22" s="18" t="s">
        <v>13</v>
      </c>
      <c r="E22" s="19" t="str">
        <f t="shared" si="12"/>
        <v>3</v>
      </c>
      <c r="F22" s="17" t="s">
        <v>13</v>
      </c>
      <c r="G22" s="18" t="s">
        <v>2</v>
      </c>
      <c r="H22" s="77">
        <f>IF(OR(EXACT($F$7,F22)*(EXACT($G$7,G22)))=TRUE,$AO$9,IF(($G$7-$F$7=G22-F22),$AO$8,IF(OR(EXACT($F$7&gt;$G$7,F22&gt;G22)*EXACT($F$7=$G$7,F22=G22)*EXACT($F$7&lt;$G$7,F22&lt;G22)),$AO$7,0)))*4</f>
        <v>0</v>
      </c>
      <c r="I22" s="17" t="s">
        <v>13</v>
      </c>
      <c r="J22" s="18" t="s">
        <v>79</v>
      </c>
      <c r="K22" s="19">
        <f t="shared" si="13"/>
        <v>0</v>
      </c>
      <c r="L22" s="17" t="s">
        <v>79</v>
      </c>
      <c r="M22" s="18" t="s">
        <v>2</v>
      </c>
      <c r="N22" s="19">
        <f t="shared" si="14"/>
        <v>0</v>
      </c>
      <c r="O22" s="17" t="s">
        <v>13</v>
      </c>
      <c r="P22" s="18" t="s">
        <v>13</v>
      </c>
      <c r="Q22" s="19">
        <f t="shared" si="15"/>
        <v>0</v>
      </c>
      <c r="R22" s="17" t="s">
        <v>80</v>
      </c>
      <c r="S22" s="18" t="s">
        <v>2</v>
      </c>
      <c r="T22" s="19">
        <f t="shared" si="16"/>
        <v>0</v>
      </c>
      <c r="U22" s="17" t="s">
        <v>2</v>
      </c>
      <c r="V22" s="18" t="s">
        <v>80</v>
      </c>
      <c r="W22" s="19" t="str">
        <f t="shared" si="17"/>
        <v>2</v>
      </c>
      <c r="X22" s="17" t="s">
        <v>80</v>
      </c>
      <c r="Y22" s="18" t="s">
        <v>79</v>
      </c>
      <c r="Z22" s="19">
        <f t="shared" si="18"/>
        <v>0</v>
      </c>
      <c r="AA22" s="17" t="s">
        <v>79</v>
      </c>
      <c r="AB22" s="18" t="s">
        <v>13</v>
      </c>
      <c r="AC22" s="19">
        <f t="shared" si="19"/>
        <v>0</v>
      </c>
      <c r="AD22" s="27"/>
      <c r="AE22" s="25"/>
      <c r="AF22" s="19"/>
      <c r="AG22" s="20">
        <f t="shared" si="9"/>
        <v>5</v>
      </c>
      <c r="AH22" s="21">
        <f>'6.Spieltag'!AJ22</f>
        <v>44</v>
      </c>
      <c r="AI22" s="28">
        <f>'6.Spieltag'!AK22</f>
        <v>17</v>
      </c>
      <c r="AJ22" s="23">
        <f t="shared" si="10"/>
        <v>49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5</v>
      </c>
      <c r="B23" s="78" t="str">
        <f>'6.Spieltag'!B23</f>
        <v>Thomas Bülles</v>
      </c>
      <c r="C23" s="17" t="s">
        <v>13</v>
      </c>
      <c r="D23" s="18" t="s">
        <v>79</v>
      </c>
      <c r="E23" s="19">
        <f t="shared" si="12"/>
        <v>0</v>
      </c>
      <c r="F23" s="17" t="s">
        <v>79</v>
      </c>
      <c r="G23" s="18" t="s">
        <v>13</v>
      </c>
      <c r="H23" s="77">
        <f>IF(OR(EXACT($F$7,F23)*(EXACT($G$7,G23)))=TRUE,$AO$9,IF(($G$7-$F$7=G23-F23),$AO$8,IF(OR(EXACT($F$7&gt;$G$7,F23&gt;G23)*EXACT($F$7=$G$7,F23=G23)*EXACT($F$7&lt;$G$7,F23&lt;G23)),$AO$7,0)))*4</f>
        <v>0</v>
      </c>
      <c r="I23" s="17" t="s">
        <v>13</v>
      </c>
      <c r="J23" s="18" t="s">
        <v>80</v>
      </c>
      <c r="K23" s="19">
        <f t="shared" si="13"/>
        <v>0</v>
      </c>
      <c r="L23" s="17" t="s">
        <v>79</v>
      </c>
      <c r="M23" s="18" t="s">
        <v>2</v>
      </c>
      <c r="N23" s="19">
        <f t="shared" si="14"/>
        <v>0</v>
      </c>
      <c r="O23" s="17" t="s">
        <v>79</v>
      </c>
      <c r="P23" s="18" t="s">
        <v>13</v>
      </c>
      <c r="Q23" s="19" t="str">
        <f t="shared" si="15"/>
        <v>2</v>
      </c>
      <c r="R23" s="17" t="s">
        <v>13</v>
      </c>
      <c r="S23" s="18" t="s">
        <v>13</v>
      </c>
      <c r="T23" s="19">
        <f t="shared" si="16"/>
        <v>0</v>
      </c>
      <c r="U23" s="17" t="s">
        <v>13</v>
      </c>
      <c r="V23" s="18" t="s">
        <v>80</v>
      </c>
      <c r="W23" s="19" t="str">
        <f t="shared" si="17"/>
        <v>5</v>
      </c>
      <c r="X23" s="17" t="s">
        <v>79</v>
      </c>
      <c r="Y23" s="18" t="s">
        <v>13</v>
      </c>
      <c r="Z23" s="19">
        <f t="shared" si="18"/>
        <v>0</v>
      </c>
      <c r="AA23" s="17" t="s">
        <v>13</v>
      </c>
      <c r="AB23" s="18" t="s">
        <v>79</v>
      </c>
      <c r="AC23" s="19">
        <f t="shared" si="19"/>
        <v>0</v>
      </c>
      <c r="AD23" s="27"/>
      <c r="AE23" s="25"/>
      <c r="AF23" s="19"/>
      <c r="AG23" s="20">
        <f t="shared" si="9"/>
        <v>7</v>
      </c>
      <c r="AH23" s="21">
        <f>'6.Spieltag'!AJ23</f>
        <v>72</v>
      </c>
      <c r="AI23" s="28">
        <f>'6.Spieltag'!AK23</f>
        <v>4</v>
      </c>
      <c r="AJ23" s="23">
        <f t="shared" si="10"/>
        <v>79</v>
      </c>
      <c r="AK23" s="24">
        <f t="shared" si="11"/>
        <v>5</v>
      </c>
      <c r="AL23" s="1"/>
    </row>
    <row r="24" spans="1:38" ht="24.95" customHeight="1" thickBot="1" x14ac:dyDescent="0.25">
      <c r="A24" s="28">
        <f t="shared" si="0"/>
        <v>7</v>
      </c>
      <c r="B24" s="20" t="str">
        <f>'6.Spieltag'!B24</f>
        <v>UltraGE</v>
      </c>
      <c r="C24" s="17" t="s">
        <v>79</v>
      </c>
      <c r="D24" s="18" t="s">
        <v>13</v>
      </c>
      <c r="E24" s="19">
        <f t="shared" si="12"/>
        <v>0</v>
      </c>
      <c r="F24" s="17" t="s">
        <v>79</v>
      </c>
      <c r="G24" s="18" t="s">
        <v>79</v>
      </c>
      <c r="H24" s="80">
        <f>IF(OR(EXACT($F$7,F24)*(EXACT($G$7,G24)))=TRUE,$AO$9,IF(($G$7-$F$7=G24-F24),$AO$8,IF(OR(EXACT($F$7&gt;$G$7,F24&gt;G24)*EXACT($F$7=$G$7,F24=G24)*EXACT($F$7&lt;$G$7,F24&lt;G24)),$AO$7,0)))*2</f>
        <v>0</v>
      </c>
      <c r="I24" s="17" t="s">
        <v>13</v>
      </c>
      <c r="J24" s="18" t="s">
        <v>79</v>
      </c>
      <c r="K24" s="19">
        <f t="shared" si="13"/>
        <v>0</v>
      </c>
      <c r="L24" s="17" t="s">
        <v>79</v>
      </c>
      <c r="M24" s="18" t="s">
        <v>2</v>
      </c>
      <c r="N24" s="19">
        <f t="shared" si="14"/>
        <v>0</v>
      </c>
      <c r="O24" s="17" t="s">
        <v>79</v>
      </c>
      <c r="P24" s="18" t="s">
        <v>13</v>
      </c>
      <c r="Q24" s="19" t="str">
        <f t="shared" si="15"/>
        <v>2</v>
      </c>
      <c r="R24" s="17" t="s">
        <v>13</v>
      </c>
      <c r="S24" s="18" t="s">
        <v>13</v>
      </c>
      <c r="T24" s="19">
        <f t="shared" si="16"/>
        <v>0</v>
      </c>
      <c r="U24" s="17" t="s">
        <v>13</v>
      </c>
      <c r="V24" s="18" t="s">
        <v>79</v>
      </c>
      <c r="W24" s="19" t="str">
        <f t="shared" si="17"/>
        <v>2</v>
      </c>
      <c r="X24" s="17" t="s">
        <v>79</v>
      </c>
      <c r="Y24" s="18" t="s">
        <v>2</v>
      </c>
      <c r="Z24" s="19">
        <f t="shared" si="18"/>
        <v>0</v>
      </c>
      <c r="AA24" s="17" t="s">
        <v>79</v>
      </c>
      <c r="AB24" s="18" t="s">
        <v>13</v>
      </c>
      <c r="AC24" s="19">
        <f t="shared" si="19"/>
        <v>0</v>
      </c>
      <c r="AD24" s="27"/>
      <c r="AE24" s="25"/>
      <c r="AF24" s="19"/>
      <c r="AG24" s="20">
        <f t="shared" si="9"/>
        <v>4</v>
      </c>
      <c r="AH24" s="21">
        <f>'6.Spieltag'!AJ24</f>
        <v>70</v>
      </c>
      <c r="AI24" s="28">
        <f>'6.Spieltag'!AK24</f>
        <v>7</v>
      </c>
      <c r="AJ24" s="23">
        <f t="shared" si="10"/>
        <v>74</v>
      </c>
      <c r="AK24" s="24">
        <f t="shared" si="11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2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0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'6.Spieltag'!AJ26</f>
        <v>0</v>
      </c>
      <c r="AI26" s="28">
        <f>'6.Spieltag'!AK26</f>
        <v>0</v>
      </c>
      <c r="AJ26" s="23">
        <f t="shared" si="22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3" priority="1059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2" priority="6">
      <formula>($AG8&gt;40)</formula>
    </cfRule>
  </conditionalFormatting>
  <conditionalFormatting sqref="U4 AA4 F4 I6 R4 C6 L4 O6 C4 F6 I4 U6 O4 AA6">
    <cfRule type="cellIs" dxfId="141" priority="3" operator="equal">
      <formula>"Schalke 04"</formula>
    </cfRule>
  </conditionalFormatting>
  <conditionalFormatting sqref="R6 O4 L6 I6 X4 X6">
    <cfRule type="cellIs" dxfId="140" priority="2" operator="equal">
      <formula>"Schalke 04"</formula>
    </cfRule>
  </conditionalFormatting>
  <conditionalFormatting sqref="AG28:AG1048576 AG1:AG26">
    <cfRule type="top10" dxfId="139" priority="15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AT14" sqref="AT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22</v>
      </c>
      <c r="B4" s="16"/>
      <c r="C4" s="16" t="s">
        <v>73</v>
      </c>
      <c r="F4" s="16" t="s">
        <v>69</v>
      </c>
      <c r="I4" s="16" t="s">
        <v>72</v>
      </c>
      <c r="L4" s="16" t="s">
        <v>74</v>
      </c>
      <c r="O4" s="16" t="s">
        <v>65</v>
      </c>
      <c r="R4" s="16" t="s">
        <v>76</v>
      </c>
      <c r="U4" s="16" t="s">
        <v>12</v>
      </c>
      <c r="X4" s="16" t="s">
        <v>75</v>
      </c>
      <c r="AA4" s="16" t="s">
        <v>11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68</v>
      </c>
      <c r="F6" s="16" t="s">
        <v>78</v>
      </c>
      <c r="I6" s="16" t="s">
        <v>64</v>
      </c>
      <c r="L6" s="16" t="s">
        <v>67</v>
      </c>
      <c r="O6" s="16" t="s">
        <v>70</v>
      </c>
      <c r="R6" s="16" t="s">
        <v>66</v>
      </c>
      <c r="U6" s="16" t="s">
        <v>71</v>
      </c>
      <c r="X6" s="16" t="s">
        <v>77</v>
      </c>
      <c r="AA6" s="16" t="s">
        <v>63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82</v>
      </c>
      <c r="D7" s="68" t="s">
        <v>80</v>
      </c>
      <c r="E7" s="69" t="s">
        <v>1</v>
      </c>
      <c r="F7" s="68" t="s">
        <v>82</v>
      </c>
      <c r="G7" s="68" t="s">
        <v>80</v>
      </c>
      <c r="H7" s="69" t="s">
        <v>1</v>
      </c>
      <c r="I7" s="68" t="s">
        <v>13</v>
      </c>
      <c r="J7" s="68" t="s">
        <v>79</v>
      </c>
      <c r="K7" s="69" t="s">
        <v>1</v>
      </c>
      <c r="L7" s="68" t="s">
        <v>2</v>
      </c>
      <c r="M7" s="68" t="s">
        <v>13</v>
      </c>
      <c r="N7" s="69" t="s">
        <v>1</v>
      </c>
      <c r="O7" s="68" t="s">
        <v>2</v>
      </c>
      <c r="P7" s="68" t="s">
        <v>13</v>
      </c>
      <c r="Q7" s="69" t="s">
        <v>1</v>
      </c>
      <c r="R7" s="68" t="s">
        <v>13</v>
      </c>
      <c r="S7" s="68" t="s">
        <v>80</v>
      </c>
      <c r="T7" s="69" t="s">
        <v>1</v>
      </c>
      <c r="U7" s="68" t="s">
        <v>14</v>
      </c>
      <c r="V7" s="68" t="s">
        <v>79</v>
      </c>
      <c r="W7" s="69" t="s">
        <v>1</v>
      </c>
      <c r="X7" s="68" t="s">
        <v>79</v>
      </c>
      <c r="Y7" s="68" t="s">
        <v>79</v>
      </c>
      <c r="Z7" s="69" t="s">
        <v>1</v>
      </c>
      <c r="AA7" s="68" t="s">
        <v>13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4</v>
      </c>
      <c r="B8" s="20" t="str">
        <f>'7.Spieltag'!B8</f>
        <v>FlorianS04</v>
      </c>
      <c r="C8" s="17" t="s">
        <v>13</v>
      </c>
      <c r="D8" s="18" t="s">
        <v>13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80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79</v>
      </c>
      <c r="J8" s="18" t="s">
        <v>13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13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79</v>
      </c>
      <c r="P8" s="18" t="s">
        <v>13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2</v>
      </c>
      <c r="T8" s="19">
        <f t="shared" ref="T8:T24" si="6">IF(OR(EXACT($R$7,R8)*(EXACT($S$7,S8)))=TRUE,$AO$9,IF(($S$7-$R$7=S8-R8),$AO$8,IF(OR(EXACT($R$7&gt;$S$7,R8&gt;S8)*EXACT($R$7=$S$7,R8=S8)*EXACT($R$7&lt;$S$7,R8&lt;S8)),$AO$7,0)))</f>
        <v>0</v>
      </c>
      <c r="U8" s="17" t="s">
        <v>80</v>
      </c>
      <c r="V8" s="18" t="s">
        <v>79</v>
      </c>
      <c r="W8" s="19">
        <f t="shared" ref="W8:W24" si="7">IF(OR(EXACT($U$7,U8)*(EXACT($V$7,V8)))=TRUE,$AO$9,IF(($V$7-$U$7=V8-U8),$AO$8,IF(OR(EXACT($U$7&gt;$V$7,U8&gt;V8)*EXACT($U$7=$V$7,U8=V8)*EXACT($U$7&lt;$V$7,U8&lt;V8)),$AO$7,0)))</f>
        <v>0</v>
      </c>
      <c r="X8" s="17" t="s">
        <v>80</v>
      </c>
      <c r="Y8" s="18" t="s">
        <v>13</v>
      </c>
      <c r="Z8" s="19">
        <f t="shared" ref="Z8:Z24" si="8">IF(OR(EXACT($X$7,X8)*(EXACT($Y$7,Y8)))=TRUE,$AO$9,IF(($Y$7-$X$7=Y8-X8),$AO$8,IF(OR(EXACT($X$7&gt;$Y$7,X8&gt;Y8)*EXACT($X$7=$Y$7,X8=Y8)*EXACT($X$7&lt;$Y$7,X8&lt;Y8)),$AO$7,0)))</f>
        <v>0</v>
      </c>
      <c r="AA8" s="17" t="s">
        <v>79</v>
      </c>
      <c r="AB8" s="18" t="s">
        <v>80</v>
      </c>
      <c r="AC8" s="77">
        <f t="shared" ref="AC8:AC24" si="9">IF(OR(EXACT($AA$7,AA8)*(EXACT($AB$7,AB8)))=TRUE,$AO$9,IF(($AB$7-$AA$7=AB8-AA8),$AO$8,IF(OR(EXACT($AA$7&gt;$AB$7,AA8&gt;AB8)*EXACT($AA$7=$AB$7,AA8=AB8)*EXACT($AA$7&lt;$AB$7,AA8&lt;AB8)),$AO$7,0)))*4</f>
        <v>0</v>
      </c>
      <c r="AD8" s="27"/>
      <c r="AE8" s="25"/>
      <c r="AF8" s="19"/>
      <c r="AG8" s="20">
        <f t="shared" ref="AG8:AG24" si="10">E8+H8+K8+N8+Q8+T8+W8+Z8+AC8+AF8</f>
        <v>2</v>
      </c>
      <c r="AH8" s="21">
        <f>'7.Spieltag'!AJ8</f>
        <v>87</v>
      </c>
      <c r="AI8" s="28">
        <f>'7.Spieltag'!AK8</f>
        <v>2</v>
      </c>
      <c r="AJ8" s="23">
        <f t="shared" ref="AJ8:AJ24" si="11">AG8+AH8</f>
        <v>89</v>
      </c>
      <c r="AK8" s="24">
        <f t="shared" ref="AK8:AK26" si="12">RANK(AJ8,$AJ$8:$AJ$26)</f>
        <v>4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'7.Spieltag'!B9</f>
        <v>Franzi04</v>
      </c>
      <c r="C9" s="17" t="s">
        <v>2</v>
      </c>
      <c r="D9" s="18" t="s">
        <v>79</v>
      </c>
      <c r="E9" s="19" t="str">
        <f t="shared" si="1"/>
        <v>2</v>
      </c>
      <c r="F9" s="17" t="s">
        <v>13</v>
      </c>
      <c r="G9" s="18" t="s">
        <v>80</v>
      </c>
      <c r="H9" s="19" t="str">
        <f t="shared" si="2"/>
        <v>2</v>
      </c>
      <c r="I9" s="17" t="s">
        <v>13</v>
      </c>
      <c r="J9" s="18" t="s">
        <v>79</v>
      </c>
      <c r="K9" s="19" t="str">
        <f t="shared" si="3"/>
        <v>5</v>
      </c>
      <c r="L9" s="17" t="s">
        <v>79</v>
      </c>
      <c r="M9" s="18" t="s">
        <v>13</v>
      </c>
      <c r="N9" s="19">
        <f t="shared" si="4"/>
        <v>0</v>
      </c>
      <c r="O9" s="17" t="s">
        <v>13</v>
      </c>
      <c r="P9" s="18" t="s">
        <v>13</v>
      </c>
      <c r="Q9" s="19">
        <f t="shared" si="5"/>
        <v>0</v>
      </c>
      <c r="R9" s="17" t="s">
        <v>79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19">
        <f t="shared" si="7"/>
        <v>0</v>
      </c>
      <c r="X9" s="17" t="s">
        <v>79</v>
      </c>
      <c r="Y9" s="18" t="s">
        <v>13</v>
      </c>
      <c r="Z9" s="19">
        <f t="shared" si="8"/>
        <v>0</v>
      </c>
      <c r="AA9" s="17" t="s">
        <v>13</v>
      </c>
      <c r="AB9" s="18" t="s">
        <v>79</v>
      </c>
      <c r="AC9" s="77">
        <f t="shared" si="9"/>
        <v>0</v>
      </c>
      <c r="AD9" s="27"/>
      <c r="AE9" s="25"/>
      <c r="AF9" s="19"/>
      <c r="AG9" s="20">
        <f t="shared" si="10"/>
        <v>9</v>
      </c>
      <c r="AH9" s="21">
        <f>'7.Spieltag'!AJ9</f>
        <v>52</v>
      </c>
      <c r="AI9" s="28">
        <f>'7.Spieltag'!AK9</f>
        <v>15</v>
      </c>
      <c r="AJ9" s="23">
        <f t="shared" si="11"/>
        <v>61</v>
      </c>
      <c r="AK9" s="24">
        <f t="shared" si="12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'7.Spieltag'!B10</f>
        <v>jupp04</v>
      </c>
      <c r="C10" s="17" t="s">
        <v>2</v>
      </c>
      <c r="D10" s="18" t="s">
        <v>79</v>
      </c>
      <c r="E10" s="19" t="str">
        <f t="shared" si="1"/>
        <v>2</v>
      </c>
      <c r="F10" s="17" t="s">
        <v>2</v>
      </c>
      <c r="G10" s="18" t="s">
        <v>80</v>
      </c>
      <c r="H10" s="19" t="str">
        <f t="shared" si="2"/>
        <v>2</v>
      </c>
      <c r="I10" s="17" t="s">
        <v>2</v>
      </c>
      <c r="J10" s="18" t="s">
        <v>79</v>
      </c>
      <c r="K10" s="19" t="str">
        <f t="shared" si="3"/>
        <v>2</v>
      </c>
      <c r="L10" s="17" t="s">
        <v>13</v>
      </c>
      <c r="M10" s="18" t="s">
        <v>13</v>
      </c>
      <c r="N10" s="19">
        <f t="shared" si="4"/>
        <v>0</v>
      </c>
      <c r="O10" s="17" t="s">
        <v>13</v>
      </c>
      <c r="P10" s="18" t="s">
        <v>13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79</v>
      </c>
      <c r="W10" s="19" t="str">
        <f t="shared" si="7"/>
        <v>2</v>
      </c>
      <c r="X10" s="17" t="s">
        <v>79</v>
      </c>
      <c r="Y10" s="18" t="s">
        <v>13</v>
      </c>
      <c r="Z10" s="19">
        <f t="shared" si="8"/>
        <v>0</v>
      </c>
      <c r="AA10" s="17" t="s">
        <v>82</v>
      </c>
      <c r="AB10" s="18" t="s">
        <v>2</v>
      </c>
      <c r="AC10" s="77">
        <f t="shared" si="9"/>
        <v>0</v>
      </c>
      <c r="AD10" s="27"/>
      <c r="AE10" s="25"/>
      <c r="AF10" s="19"/>
      <c r="AG10" s="20">
        <f t="shared" si="10"/>
        <v>8</v>
      </c>
      <c r="AH10" s="21">
        <f>'7.Spieltag'!AJ10</f>
        <v>76</v>
      </c>
      <c r="AI10" s="28">
        <f>'7.Spieltag'!AK10</f>
        <v>6</v>
      </c>
      <c r="AJ10" s="23">
        <f t="shared" si="11"/>
        <v>84</v>
      </c>
      <c r="AK10" s="24">
        <f t="shared" si="12"/>
        <v>7</v>
      </c>
      <c r="AL10" s="72"/>
    </row>
    <row r="11" spans="1:41" ht="24.95" customHeight="1" thickBot="1" x14ac:dyDescent="0.25">
      <c r="A11" s="28">
        <f t="shared" si="0"/>
        <v>10</v>
      </c>
      <c r="B11" s="20" t="str">
        <f>'7.Spieltag'!B11</f>
        <v>Lola04</v>
      </c>
      <c r="C11" s="17" t="s">
        <v>2</v>
      </c>
      <c r="D11" s="18" t="s">
        <v>79</v>
      </c>
      <c r="E11" s="19" t="str">
        <f t="shared" si="1"/>
        <v>2</v>
      </c>
      <c r="F11" s="17" t="s">
        <v>82</v>
      </c>
      <c r="G11" s="18" t="s">
        <v>80</v>
      </c>
      <c r="H11" s="19" t="str">
        <f t="shared" si="2"/>
        <v>5</v>
      </c>
      <c r="I11" s="17" t="s">
        <v>13</v>
      </c>
      <c r="J11" s="18" t="s">
        <v>79</v>
      </c>
      <c r="K11" s="19" t="str">
        <f t="shared" si="3"/>
        <v>5</v>
      </c>
      <c r="L11" s="17" t="s">
        <v>79</v>
      </c>
      <c r="M11" s="18" t="s">
        <v>13</v>
      </c>
      <c r="N11" s="19">
        <f t="shared" si="4"/>
        <v>0</v>
      </c>
      <c r="O11" s="17" t="s">
        <v>13</v>
      </c>
      <c r="P11" s="18" t="s">
        <v>79</v>
      </c>
      <c r="Q11" s="19" t="str">
        <f t="shared" si="5"/>
        <v>3</v>
      </c>
      <c r="R11" s="17" t="s">
        <v>79</v>
      </c>
      <c r="S11" s="18" t="s">
        <v>79</v>
      </c>
      <c r="T11" s="19">
        <f t="shared" si="6"/>
        <v>0</v>
      </c>
      <c r="U11" s="17" t="s">
        <v>79</v>
      </c>
      <c r="V11" s="18" t="s">
        <v>79</v>
      </c>
      <c r="W11" s="19">
        <f t="shared" si="7"/>
        <v>0</v>
      </c>
      <c r="X11" s="17" t="s">
        <v>79</v>
      </c>
      <c r="Y11" s="18" t="s">
        <v>2</v>
      </c>
      <c r="Z11" s="19">
        <f t="shared" si="8"/>
        <v>0</v>
      </c>
      <c r="AA11" s="17" t="s">
        <v>13</v>
      </c>
      <c r="AB11" s="18" t="s">
        <v>79</v>
      </c>
      <c r="AC11" s="77">
        <f t="shared" si="9"/>
        <v>0</v>
      </c>
      <c r="AD11" s="27"/>
      <c r="AE11" s="25"/>
      <c r="AF11" s="19"/>
      <c r="AG11" s="20">
        <f t="shared" si="10"/>
        <v>15</v>
      </c>
      <c r="AH11" s="21">
        <f>'7.Spieltag'!AJ11</f>
        <v>66</v>
      </c>
      <c r="AI11" s="28">
        <f>'7.Spieltag'!AK11</f>
        <v>12</v>
      </c>
      <c r="AJ11" s="23">
        <f t="shared" si="11"/>
        <v>81</v>
      </c>
      <c r="AK11" s="24">
        <f t="shared" si="12"/>
        <v>10</v>
      </c>
      <c r="AL11" s="1"/>
    </row>
    <row r="12" spans="1:41" ht="24.95" customHeight="1" thickBot="1" x14ac:dyDescent="0.25">
      <c r="A12" s="28">
        <f t="shared" si="0"/>
        <v>2</v>
      </c>
      <c r="B12" s="20" t="str">
        <f>'7.Spieltag'!B12</f>
        <v>Master1</v>
      </c>
      <c r="C12" s="17" t="s">
        <v>2</v>
      </c>
      <c r="D12" s="18" t="s">
        <v>13</v>
      </c>
      <c r="E12" s="19" t="str">
        <f t="shared" si="1"/>
        <v>2</v>
      </c>
      <c r="F12" s="17" t="s">
        <v>13</v>
      </c>
      <c r="G12" s="18" t="s">
        <v>80</v>
      </c>
      <c r="H12" s="19" t="str">
        <f t="shared" si="2"/>
        <v>2</v>
      </c>
      <c r="I12" s="17" t="s">
        <v>13</v>
      </c>
      <c r="J12" s="18" t="s">
        <v>79</v>
      </c>
      <c r="K12" s="19" t="str">
        <f t="shared" si="3"/>
        <v>5</v>
      </c>
      <c r="L12" s="17" t="s">
        <v>79</v>
      </c>
      <c r="M12" s="18" t="s">
        <v>13</v>
      </c>
      <c r="N12" s="19">
        <f t="shared" si="4"/>
        <v>0</v>
      </c>
      <c r="O12" s="17" t="s">
        <v>2</v>
      </c>
      <c r="P12" s="18" t="s">
        <v>79</v>
      </c>
      <c r="Q12" s="19" t="str">
        <f t="shared" si="5"/>
        <v>2</v>
      </c>
      <c r="R12" s="17" t="s">
        <v>13</v>
      </c>
      <c r="S12" s="18" t="s">
        <v>13</v>
      </c>
      <c r="T12" s="19">
        <f t="shared" si="6"/>
        <v>0</v>
      </c>
      <c r="U12" s="17" t="s">
        <v>79</v>
      </c>
      <c r="V12" s="18" t="s">
        <v>13</v>
      </c>
      <c r="W12" s="19">
        <f t="shared" si="7"/>
        <v>0</v>
      </c>
      <c r="X12" s="17" t="s">
        <v>79</v>
      </c>
      <c r="Y12" s="18" t="s">
        <v>79</v>
      </c>
      <c r="Z12" s="19" t="str">
        <f t="shared" si="8"/>
        <v>5</v>
      </c>
      <c r="AA12" s="17" t="s">
        <v>13</v>
      </c>
      <c r="AB12" s="18" t="s">
        <v>79</v>
      </c>
      <c r="AC12" s="77">
        <f t="shared" si="9"/>
        <v>0</v>
      </c>
      <c r="AD12" s="26"/>
      <c r="AE12" s="25"/>
      <c r="AF12" s="19"/>
      <c r="AG12" s="20">
        <f t="shared" si="10"/>
        <v>16</v>
      </c>
      <c r="AH12" s="21">
        <f>'7.Spieltag'!AJ12</f>
        <v>83</v>
      </c>
      <c r="AI12" s="28">
        <f>'7.Spieltag'!AK12</f>
        <v>3</v>
      </c>
      <c r="AJ12" s="23">
        <f t="shared" si="11"/>
        <v>99</v>
      </c>
      <c r="AK12" s="24">
        <f t="shared" si="12"/>
        <v>2</v>
      </c>
      <c r="AL12" s="1"/>
    </row>
    <row r="13" spans="1:41" ht="24.95" customHeight="1" thickBot="1" x14ac:dyDescent="0.25">
      <c r="A13" s="28">
        <f t="shared" si="0"/>
        <v>10</v>
      </c>
      <c r="B13" s="78" t="str">
        <f>'7.Spieltag'!B13</f>
        <v>MB AC Norbert</v>
      </c>
      <c r="C13" s="17" t="s">
        <v>2</v>
      </c>
      <c r="D13" s="18" t="s">
        <v>80</v>
      </c>
      <c r="E13" s="19" t="str">
        <f t="shared" si="1"/>
        <v>2</v>
      </c>
      <c r="F13" s="17" t="s">
        <v>82</v>
      </c>
      <c r="G13" s="18" t="s">
        <v>80</v>
      </c>
      <c r="H13" s="19" t="str">
        <f t="shared" si="2"/>
        <v>5</v>
      </c>
      <c r="I13" s="17" t="s">
        <v>13</v>
      </c>
      <c r="J13" s="18" t="s">
        <v>80</v>
      </c>
      <c r="K13" s="19" t="str">
        <f t="shared" si="3"/>
        <v>2</v>
      </c>
      <c r="L13" s="17" t="s">
        <v>79</v>
      </c>
      <c r="M13" s="18" t="s">
        <v>80</v>
      </c>
      <c r="N13" s="19" t="str">
        <f t="shared" si="4"/>
        <v>3</v>
      </c>
      <c r="O13" s="17" t="s">
        <v>13</v>
      </c>
      <c r="P13" s="18" t="s">
        <v>79</v>
      </c>
      <c r="Q13" s="19" t="str">
        <f t="shared" si="5"/>
        <v>3</v>
      </c>
      <c r="R13" s="17" t="s">
        <v>13</v>
      </c>
      <c r="S13" s="18" t="s">
        <v>79</v>
      </c>
      <c r="T13" s="19" t="str">
        <f t="shared" si="6"/>
        <v>2</v>
      </c>
      <c r="U13" s="17" t="s">
        <v>79</v>
      </c>
      <c r="V13" s="18" t="s">
        <v>80</v>
      </c>
      <c r="W13" s="19" t="str">
        <f t="shared" si="7"/>
        <v>2</v>
      </c>
      <c r="X13" s="17" t="s">
        <v>79</v>
      </c>
      <c r="Y13" s="18" t="s">
        <v>79</v>
      </c>
      <c r="Z13" s="19" t="str">
        <f t="shared" si="8"/>
        <v>5</v>
      </c>
      <c r="AA13" s="17" t="s">
        <v>13</v>
      </c>
      <c r="AB13" s="18" t="s">
        <v>79</v>
      </c>
      <c r="AC13" s="77">
        <f t="shared" si="9"/>
        <v>0</v>
      </c>
      <c r="AD13" s="27"/>
      <c r="AE13" s="25"/>
      <c r="AF13" s="19"/>
      <c r="AG13" s="20">
        <f t="shared" si="10"/>
        <v>24</v>
      </c>
      <c r="AH13" s="21">
        <f>'7.Spieltag'!AJ13</f>
        <v>57</v>
      </c>
      <c r="AI13" s="28">
        <f>'7.Spieltag'!AK13</f>
        <v>14</v>
      </c>
      <c r="AJ13" s="23">
        <f t="shared" si="11"/>
        <v>81</v>
      </c>
      <c r="AK13" s="24">
        <f t="shared" si="12"/>
        <v>10</v>
      </c>
      <c r="AL13" s="1"/>
    </row>
    <row r="14" spans="1:41" ht="24.95" customHeight="1" thickBot="1" x14ac:dyDescent="0.25">
      <c r="A14" s="28">
        <f t="shared" si="0"/>
        <v>7</v>
      </c>
      <c r="B14" s="20" t="str">
        <f>'7.Spieltag'!B14</f>
        <v>Mike04</v>
      </c>
      <c r="C14" s="17" t="s">
        <v>2</v>
      </c>
      <c r="D14" s="18" t="s">
        <v>80</v>
      </c>
      <c r="E14" s="19" t="str">
        <f t="shared" si="1"/>
        <v>2</v>
      </c>
      <c r="F14" s="17" t="s">
        <v>2</v>
      </c>
      <c r="G14" s="18" t="s">
        <v>80</v>
      </c>
      <c r="H14" s="19" t="str">
        <f t="shared" si="2"/>
        <v>2</v>
      </c>
      <c r="I14" s="17" t="s">
        <v>13</v>
      </c>
      <c r="J14" s="18" t="s">
        <v>79</v>
      </c>
      <c r="K14" s="19" t="str">
        <f t="shared" si="3"/>
        <v>5</v>
      </c>
      <c r="L14" s="17" t="s">
        <v>80</v>
      </c>
      <c r="M14" s="18" t="s">
        <v>13</v>
      </c>
      <c r="N14" s="19">
        <f t="shared" si="4"/>
        <v>0</v>
      </c>
      <c r="O14" s="17" t="s">
        <v>13</v>
      </c>
      <c r="P14" s="18" t="s">
        <v>80</v>
      </c>
      <c r="Q14" s="19" t="str">
        <f t="shared" si="5"/>
        <v>2</v>
      </c>
      <c r="R14" s="17" t="s">
        <v>13</v>
      </c>
      <c r="S14" s="18" t="s">
        <v>80</v>
      </c>
      <c r="T14" s="19" t="str">
        <f t="shared" si="6"/>
        <v>5</v>
      </c>
      <c r="U14" s="17" t="s">
        <v>79</v>
      </c>
      <c r="V14" s="18" t="s">
        <v>13</v>
      </c>
      <c r="W14" s="19">
        <f t="shared" si="7"/>
        <v>0</v>
      </c>
      <c r="X14" s="17" t="s">
        <v>79</v>
      </c>
      <c r="Y14" s="18" t="s">
        <v>80</v>
      </c>
      <c r="Z14" s="19">
        <f t="shared" si="8"/>
        <v>0</v>
      </c>
      <c r="AA14" s="17" t="s">
        <v>13</v>
      </c>
      <c r="AB14" s="18" t="s">
        <v>80</v>
      </c>
      <c r="AC14" s="77">
        <f t="shared" si="9"/>
        <v>0</v>
      </c>
      <c r="AD14" s="27"/>
      <c r="AE14" s="25"/>
      <c r="AF14" s="19"/>
      <c r="AG14" s="20">
        <f t="shared" si="10"/>
        <v>16</v>
      </c>
      <c r="AH14" s="21">
        <f>'7.Spieltag'!AJ14</f>
        <v>68</v>
      </c>
      <c r="AI14" s="28">
        <f>'7.Spieltag'!AK14</f>
        <v>11</v>
      </c>
      <c r="AJ14" s="23">
        <f t="shared" si="11"/>
        <v>84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17</v>
      </c>
      <c r="B15" s="20" t="str">
        <f>'7.Spieltag'!B15</f>
        <v>Nico1904</v>
      </c>
      <c r="C15" s="17" t="s">
        <v>2</v>
      </c>
      <c r="D15" s="18" t="s">
        <v>80</v>
      </c>
      <c r="E15" s="19" t="str">
        <f t="shared" si="1"/>
        <v>2</v>
      </c>
      <c r="F15" s="17" t="s">
        <v>13</v>
      </c>
      <c r="G15" s="18" t="s">
        <v>80</v>
      </c>
      <c r="H15" s="19" t="str">
        <f t="shared" si="2"/>
        <v>2</v>
      </c>
      <c r="I15" s="17" t="s">
        <v>13</v>
      </c>
      <c r="J15" s="18" t="s">
        <v>79</v>
      </c>
      <c r="K15" s="19" t="str">
        <f t="shared" si="3"/>
        <v>5</v>
      </c>
      <c r="L15" s="17" t="s">
        <v>79</v>
      </c>
      <c r="M15" s="18" t="s">
        <v>2</v>
      </c>
      <c r="N15" s="19">
        <f t="shared" si="4"/>
        <v>0</v>
      </c>
      <c r="O15" s="17" t="s">
        <v>79</v>
      </c>
      <c r="P15" s="18" t="s">
        <v>13</v>
      </c>
      <c r="Q15" s="19">
        <f t="shared" si="5"/>
        <v>0</v>
      </c>
      <c r="R15" s="17" t="s">
        <v>13</v>
      </c>
      <c r="S15" s="18" t="s">
        <v>2</v>
      </c>
      <c r="T15" s="19">
        <f t="shared" si="6"/>
        <v>0</v>
      </c>
      <c r="U15" s="17" t="s">
        <v>79</v>
      </c>
      <c r="V15" s="18" t="s">
        <v>13</v>
      </c>
      <c r="W15" s="19">
        <f t="shared" si="7"/>
        <v>0</v>
      </c>
      <c r="X15" s="17" t="s">
        <v>79</v>
      </c>
      <c r="Y15" s="18" t="s">
        <v>13</v>
      </c>
      <c r="Z15" s="19">
        <f t="shared" si="8"/>
        <v>0</v>
      </c>
      <c r="AA15" s="17" t="s">
        <v>13</v>
      </c>
      <c r="AB15" s="18" t="s">
        <v>79</v>
      </c>
      <c r="AC15" s="77">
        <f t="shared" si="9"/>
        <v>0</v>
      </c>
      <c r="AD15" s="27"/>
      <c r="AE15" s="25"/>
      <c r="AF15" s="19"/>
      <c r="AG15" s="20">
        <f t="shared" si="10"/>
        <v>9</v>
      </c>
      <c r="AH15" s="21">
        <f>'7.Spieltag'!AJ15</f>
        <v>51</v>
      </c>
      <c r="AI15" s="28">
        <f>'7.Spieltag'!AK15</f>
        <v>16</v>
      </c>
      <c r="AJ15" s="23">
        <f t="shared" si="11"/>
        <v>60</v>
      </c>
      <c r="AK15" s="24">
        <f t="shared" si="12"/>
        <v>17</v>
      </c>
      <c r="AL15" s="1"/>
    </row>
    <row r="16" spans="1:41" ht="24.95" customHeight="1" thickBot="1" x14ac:dyDescent="0.25">
      <c r="A16" s="28">
        <f t="shared" si="0"/>
        <v>6</v>
      </c>
      <c r="B16" s="20" t="str">
        <f>'7.Spieltag'!B16</f>
        <v>Reinhold</v>
      </c>
      <c r="C16" s="17" t="s">
        <v>79</v>
      </c>
      <c r="D16" s="18" t="s">
        <v>13</v>
      </c>
      <c r="E16" s="19">
        <f t="shared" si="1"/>
        <v>0</v>
      </c>
      <c r="F16" s="17" t="s">
        <v>2</v>
      </c>
      <c r="G16" s="18" t="s">
        <v>79</v>
      </c>
      <c r="H16" s="19" t="str">
        <f t="shared" si="2"/>
        <v>2</v>
      </c>
      <c r="I16" s="17" t="s">
        <v>13</v>
      </c>
      <c r="J16" s="18" t="s">
        <v>79</v>
      </c>
      <c r="K16" s="19" t="str">
        <f t="shared" si="3"/>
        <v>5</v>
      </c>
      <c r="L16" s="17" t="s">
        <v>13</v>
      </c>
      <c r="M16" s="18" t="s">
        <v>13</v>
      </c>
      <c r="N16" s="19">
        <f t="shared" si="4"/>
        <v>0</v>
      </c>
      <c r="O16" s="17" t="s">
        <v>2</v>
      </c>
      <c r="P16" s="18" t="s">
        <v>79</v>
      </c>
      <c r="Q16" s="19" t="str">
        <f t="shared" si="5"/>
        <v>2</v>
      </c>
      <c r="R16" s="17" t="s">
        <v>2</v>
      </c>
      <c r="S16" s="18" t="s">
        <v>82</v>
      </c>
      <c r="T16" s="19">
        <f t="shared" si="6"/>
        <v>0</v>
      </c>
      <c r="U16" s="17" t="s">
        <v>79</v>
      </c>
      <c r="V16" s="18" t="s">
        <v>79</v>
      </c>
      <c r="W16" s="19">
        <f t="shared" si="7"/>
        <v>0</v>
      </c>
      <c r="X16" s="17" t="s">
        <v>79</v>
      </c>
      <c r="Y16" s="18" t="s">
        <v>79</v>
      </c>
      <c r="Z16" s="19" t="str">
        <f t="shared" si="8"/>
        <v>5</v>
      </c>
      <c r="AA16" s="17" t="s">
        <v>13</v>
      </c>
      <c r="AB16" s="18" t="s">
        <v>79</v>
      </c>
      <c r="AC16" s="77">
        <f t="shared" si="9"/>
        <v>0</v>
      </c>
      <c r="AD16" s="27"/>
      <c r="AE16" s="25"/>
      <c r="AF16" s="19"/>
      <c r="AG16" s="20">
        <f t="shared" si="10"/>
        <v>14</v>
      </c>
      <c r="AH16" s="21">
        <f>'7.Spieltag'!AJ16</f>
        <v>72</v>
      </c>
      <c r="AI16" s="28">
        <f>'7.Spieltag'!AK16</f>
        <v>8</v>
      </c>
      <c r="AJ16" s="23">
        <f t="shared" si="11"/>
        <v>86</v>
      </c>
      <c r="AK16" s="24">
        <f t="shared" si="12"/>
        <v>6</v>
      </c>
      <c r="AL16" s="1"/>
    </row>
    <row r="17" spans="1:38" ht="24.95" customHeight="1" thickBot="1" x14ac:dyDescent="0.25">
      <c r="A17" s="28">
        <f t="shared" si="0"/>
        <v>10</v>
      </c>
      <c r="B17" s="20" t="str">
        <f>'7.Spieltag'!B17</f>
        <v>Ricardo04</v>
      </c>
      <c r="C17" s="17" t="s">
        <v>2</v>
      </c>
      <c r="D17" s="18" t="s">
        <v>79</v>
      </c>
      <c r="E17" s="19" t="str">
        <f t="shared" si="1"/>
        <v>2</v>
      </c>
      <c r="F17" s="17" t="s">
        <v>13</v>
      </c>
      <c r="G17" s="18" t="s">
        <v>80</v>
      </c>
      <c r="H17" s="19" t="str">
        <f t="shared" si="2"/>
        <v>2</v>
      </c>
      <c r="I17" s="17" t="s">
        <v>13</v>
      </c>
      <c r="J17" s="18" t="s">
        <v>79</v>
      </c>
      <c r="K17" s="19" t="str">
        <f t="shared" si="3"/>
        <v>5</v>
      </c>
      <c r="L17" s="17" t="s">
        <v>79</v>
      </c>
      <c r="M17" s="18" t="s">
        <v>13</v>
      </c>
      <c r="N17" s="19">
        <f t="shared" si="4"/>
        <v>0</v>
      </c>
      <c r="O17" s="17" t="s">
        <v>79</v>
      </c>
      <c r="P17" s="18" t="s">
        <v>79</v>
      </c>
      <c r="Q17" s="19">
        <f t="shared" si="5"/>
        <v>0</v>
      </c>
      <c r="R17" s="17" t="s">
        <v>79</v>
      </c>
      <c r="S17" s="18" t="s">
        <v>13</v>
      </c>
      <c r="T17" s="19">
        <f t="shared" si="6"/>
        <v>0</v>
      </c>
      <c r="U17" s="17" t="s">
        <v>79</v>
      </c>
      <c r="V17" s="18" t="s">
        <v>13</v>
      </c>
      <c r="W17" s="19">
        <f t="shared" si="7"/>
        <v>0</v>
      </c>
      <c r="X17" s="17" t="s">
        <v>79</v>
      </c>
      <c r="Y17" s="18" t="s">
        <v>13</v>
      </c>
      <c r="Z17" s="19">
        <f t="shared" si="8"/>
        <v>0</v>
      </c>
      <c r="AA17" s="17" t="s">
        <v>13</v>
      </c>
      <c r="AB17" s="18" t="s">
        <v>80</v>
      </c>
      <c r="AC17" s="77">
        <f t="shared" si="9"/>
        <v>0</v>
      </c>
      <c r="AD17" s="27"/>
      <c r="AE17" s="25"/>
      <c r="AF17" s="19"/>
      <c r="AG17" s="20">
        <f t="shared" si="10"/>
        <v>9</v>
      </c>
      <c r="AH17" s="21">
        <f>'7.Spieltag'!AJ17</f>
        <v>72</v>
      </c>
      <c r="AI17" s="28">
        <f>'7.Spieltag'!AK17</f>
        <v>8</v>
      </c>
      <c r="AJ17" s="23">
        <f t="shared" si="11"/>
        <v>81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13</v>
      </c>
      <c r="B18" s="20" t="str">
        <f>'7.Spieltag'!B18</f>
        <v>Sascha</v>
      </c>
      <c r="C18" s="17" t="s">
        <v>82</v>
      </c>
      <c r="D18" s="18" t="s">
        <v>79</v>
      </c>
      <c r="E18" s="19" t="str">
        <f t="shared" si="1"/>
        <v>2</v>
      </c>
      <c r="F18" s="17" t="s">
        <v>2</v>
      </c>
      <c r="G18" s="18" t="s">
        <v>80</v>
      </c>
      <c r="H18" s="19" t="str">
        <f t="shared" si="2"/>
        <v>2</v>
      </c>
      <c r="I18" s="17" t="s">
        <v>82</v>
      </c>
      <c r="J18" s="18" t="s">
        <v>13</v>
      </c>
      <c r="K18" s="19" t="str">
        <f t="shared" si="3"/>
        <v>2</v>
      </c>
      <c r="L18" s="17" t="s">
        <v>79</v>
      </c>
      <c r="M18" s="18" t="s">
        <v>13</v>
      </c>
      <c r="N18" s="19">
        <f t="shared" si="4"/>
        <v>0</v>
      </c>
      <c r="O18" s="17" t="s">
        <v>79</v>
      </c>
      <c r="P18" s="18" t="s">
        <v>79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79</v>
      </c>
      <c r="V18" s="18" t="s">
        <v>2</v>
      </c>
      <c r="W18" s="19">
        <f t="shared" si="7"/>
        <v>0</v>
      </c>
      <c r="X18" s="17" t="s">
        <v>80</v>
      </c>
      <c r="Y18" s="18" t="s">
        <v>79</v>
      </c>
      <c r="Z18" s="19">
        <f t="shared" si="8"/>
        <v>0</v>
      </c>
      <c r="AA18" s="17" t="s">
        <v>13</v>
      </c>
      <c r="AB18" s="18" t="s">
        <v>80</v>
      </c>
      <c r="AC18" s="77">
        <f t="shared" si="9"/>
        <v>0</v>
      </c>
      <c r="AD18" s="27"/>
      <c r="AE18" s="25"/>
      <c r="AF18" s="19"/>
      <c r="AG18" s="20">
        <f t="shared" si="10"/>
        <v>6</v>
      </c>
      <c r="AH18" s="21">
        <f>'7.Spieltag'!AJ18</f>
        <v>71</v>
      </c>
      <c r="AI18" s="28">
        <f>'7.Spieltag'!AK18</f>
        <v>10</v>
      </c>
      <c r="AJ18" s="23">
        <f t="shared" si="11"/>
        <v>77</v>
      </c>
      <c r="AK18" s="24">
        <f t="shared" si="12"/>
        <v>13</v>
      </c>
      <c r="AL18" s="1"/>
    </row>
    <row r="19" spans="1:38" ht="24.95" customHeight="1" thickBot="1" x14ac:dyDescent="0.25">
      <c r="A19" s="28">
        <f t="shared" si="0"/>
        <v>3</v>
      </c>
      <c r="B19" s="20" t="str">
        <f>'7.Spieltag'!B19</f>
        <v>Schalt04</v>
      </c>
      <c r="C19" s="17"/>
      <c r="D19" s="18"/>
      <c r="E19" s="19"/>
      <c r="F19" s="17" t="s">
        <v>2</v>
      </c>
      <c r="G19" s="18" t="s">
        <v>79</v>
      </c>
      <c r="H19" s="19" t="str">
        <f t="shared" si="2"/>
        <v>2</v>
      </c>
      <c r="I19" s="17" t="s">
        <v>13</v>
      </c>
      <c r="J19" s="18" t="s">
        <v>79</v>
      </c>
      <c r="K19" s="19" t="str">
        <f t="shared" si="3"/>
        <v>5</v>
      </c>
      <c r="L19" s="17" t="s">
        <v>79</v>
      </c>
      <c r="M19" s="18" t="s">
        <v>13</v>
      </c>
      <c r="N19" s="19">
        <f t="shared" si="4"/>
        <v>0</v>
      </c>
      <c r="O19" s="17" t="s">
        <v>13</v>
      </c>
      <c r="P19" s="18" t="s">
        <v>79</v>
      </c>
      <c r="Q19" s="19" t="str">
        <f t="shared" si="5"/>
        <v>3</v>
      </c>
      <c r="R19" s="17" t="s">
        <v>13</v>
      </c>
      <c r="S19" s="18" t="s">
        <v>13</v>
      </c>
      <c r="T19" s="19">
        <f t="shared" si="6"/>
        <v>0</v>
      </c>
      <c r="U19" s="17" t="s">
        <v>79</v>
      </c>
      <c r="V19" s="18" t="s">
        <v>2</v>
      </c>
      <c r="W19" s="19">
        <f t="shared" si="7"/>
        <v>0</v>
      </c>
      <c r="X19" s="17" t="s">
        <v>80</v>
      </c>
      <c r="Y19" s="18" t="s">
        <v>79</v>
      </c>
      <c r="Z19" s="19">
        <f t="shared" si="8"/>
        <v>0</v>
      </c>
      <c r="AA19" s="17" t="s">
        <v>13</v>
      </c>
      <c r="AB19" s="18" t="s">
        <v>79</v>
      </c>
      <c r="AC19" s="77">
        <f t="shared" si="9"/>
        <v>0</v>
      </c>
      <c r="AD19" s="27"/>
      <c r="AE19" s="25"/>
      <c r="AF19" s="19"/>
      <c r="AG19" s="20">
        <f t="shared" si="10"/>
        <v>10</v>
      </c>
      <c r="AH19" s="21">
        <f>'7.Spieltag'!AJ19</f>
        <v>81</v>
      </c>
      <c r="AI19" s="28">
        <f>'7.Spieltag'!AK19</f>
        <v>4</v>
      </c>
      <c r="AJ19" s="23">
        <f t="shared" si="11"/>
        <v>91</v>
      </c>
      <c r="AK19" s="24">
        <f t="shared" si="12"/>
        <v>3</v>
      </c>
      <c r="AL19" s="1"/>
    </row>
    <row r="20" spans="1:38" ht="24.95" customHeight="1" thickBot="1" x14ac:dyDescent="0.25">
      <c r="A20" s="28">
        <f t="shared" si="0"/>
        <v>1</v>
      </c>
      <c r="B20" s="20" t="str">
        <f>'7.Spieltag'!B20</f>
        <v>schmiddi04</v>
      </c>
      <c r="C20" s="17" t="s">
        <v>2</v>
      </c>
      <c r="D20" s="18" t="s">
        <v>80</v>
      </c>
      <c r="E20" s="19" t="str">
        <f>IF(OR(EXACT($C$7,C20)*(EXACT($D$7,D20)))=TRUE,$AO$9,IF(($D$7-$C$7=D20-C20),$AO$8,IF(OR(EXACT($C$7&gt;$D$7,C20&gt;D20)*EXACT($C$7=$D$7,C20=D20)*EXACT($C$7&lt;$D$7,C20&lt;D20)),$AO$7,0)))</f>
        <v>2</v>
      </c>
      <c r="F20" s="17" t="s">
        <v>79</v>
      </c>
      <c r="G20" s="18" t="s">
        <v>80</v>
      </c>
      <c r="H20" s="19" t="str">
        <f t="shared" si="2"/>
        <v>2</v>
      </c>
      <c r="I20" s="17" t="s">
        <v>80</v>
      </c>
      <c r="J20" s="18" t="s">
        <v>79</v>
      </c>
      <c r="K20" s="19">
        <f t="shared" si="3"/>
        <v>0</v>
      </c>
      <c r="L20" s="17" t="s">
        <v>80</v>
      </c>
      <c r="M20" s="18" t="s">
        <v>13</v>
      </c>
      <c r="N20" s="19">
        <f t="shared" si="4"/>
        <v>0</v>
      </c>
      <c r="O20" s="17" t="s">
        <v>79</v>
      </c>
      <c r="P20" s="18" t="s">
        <v>79</v>
      </c>
      <c r="Q20" s="19">
        <f t="shared" si="5"/>
        <v>0</v>
      </c>
      <c r="R20" s="17" t="s">
        <v>79</v>
      </c>
      <c r="S20" s="18" t="s">
        <v>80</v>
      </c>
      <c r="T20" s="19" t="str">
        <f t="shared" si="6"/>
        <v>2</v>
      </c>
      <c r="U20" s="17" t="s">
        <v>13</v>
      </c>
      <c r="V20" s="18" t="s">
        <v>79</v>
      </c>
      <c r="W20" s="19" t="str">
        <f t="shared" si="7"/>
        <v>2</v>
      </c>
      <c r="X20" s="17" t="s">
        <v>13</v>
      </c>
      <c r="Y20" s="18" t="s">
        <v>2</v>
      </c>
      <c r="Z20" s="19">
        <f t="shared" si="8"/>
        <v>0</v>
      </c>
      <c r="AA20" s="17" t="s">
        <v>13</v>
      </c>
      <c r="AB20" s="18" t="s">
        <v>80</v>
      </c>
      <c r="AC20" s="77">
        <f t="shared" si="9"/>
        <v>0</v>
      </c>
      <c r="AD20" s="27"/>
      <c r="AE20" s="25"/>
      <c r="AF20" s="19"/>
      <c r="AG20" s="20">
        <f t="shared" si="10"/>
        <v>8</v>
      </c>
      <c r="AH20" s="21">
        <f>'7.Spieltag'!AJ20</f>
        <v>97</v>
      </c>
      <c r="AI20" s="28">
        <f>'7.Spieltag'!AK20</f>
        <v>1</v>
      </c>
      <c r="AJ20" s="23">
        <f t="shared" si="11"/>
        <v>105</v>
      </c>
      <c r="AK20" s="24">
        <f t="shared" si="12"/>
        <v>1</v>
      </c>
      <c r="AL20" s="1"/>
    </row>
    <row r="21" spans="1:38" ht="24.95" customHeight="1" thickBot="1" x14ac:dyDescent="0.25">
      <c r="A21" s="28">
        <f t="shared" si="0"/>
        <v>14</v>
      </c>
      <c r="B21" s="20" t="str">
        <f>'7.Spieltag'!B21</f>
        <v>shiny</v>
      </c>
      <c r="C21" s="17" t="s">
        <v>13</v>
      </c>
      <c r="D21" s="18" t="s">
        <v>79</v>
      </c>
      <c r="E21" s="19" t="str">
        <f>IF(OR(EXACT($C$7,C21)*(EXACT($D$7,D21)))=TRUE,$AO$9,IF(($D$7-$C$7=D21-C21),$AO$8,IF(OR(EXACT($C$7&gt;$D$7,C21&gt;D21)*EXACT($C$7=$D$7,C21=D21)*EXACT($C$7&lt;$D$7,C21&lt;D21)),$AO$7,0)))</f>
        <v>2</v>
      </c>
      <c r="F21" s="17" t="s">
        <v>2</v>
      </c>
      <c r="G21" s="18" t="s">
        <v>79</v>
      </c>
      <c r="H21" s="19" t="str">
        <f t="shared" si="2"/>
        <v>2</v>
      </c>
      <c r="I21" s="17" t="s">
        <v>13</v>
      </c>
      <c r="J21" s="18" t="s">
        <v>79</v>
      </c>
      <c r="K21" s="19" t="str">
        <f t="shared" si="3"/>
        <v>5</v>
      </c>
      <c r="L21" s="17" t="s">
        <v>79</v>
      </c>
      <c r="M21" s="18" t="s">
        <v>13</v>
      </c>
      <c r="N21" s="19">
        <f t="shared" si="4"/>
        <v>0</v>
      </c>
      <c r="O21" s="17" t="s">
        <v>13</v>
      </c>
      <c r="P21" s="18" t="s">
        <v>79</v>
      </c>
      <c r="Q21" s="19" t="str">
        <f t="shared" si="5"/>
        <v>3</v>
      </c>
      <c r="R21" s="17" t="s">
        <v>79</v>
      </c>
      <c r="S21" s="18" t="s">
        <v>79</v>
      </c>
      <c r="T21" s="19">
        <f t="shared" si="6"/>
        <v>0</v>
      </c>
      <c r="U21" s="17" t="s">
        <v>79</v>
      </c>
      <c r="V21" s="18" t="s">
        <v>79</v>
      </c>
      <c r="W21" s="19">
        <f t="shared" si="7"/>
        <v>0</v>
      </c>
      <c r="X21" s="17" t="s">
        <v>79</v>
      </c>
      <c r="Y21" s="18" t="s">
        <v>79</v>
      </c>
      <c r="Z21" s="19" t="str">
        <f t="shared" si="8"/>
        <v>5</v>
      </c>
      <c r="AA21" s="17" t="s">
        <v>13</v>
      </c>
      <c r="AB21" s="18" t="s">
        <v>79</v>
      </c>
      <c r="AC21" s="77">
        <f t="shared" si="9"/>
        <v>0</v>
      </c>
      <c r="AD21" s="27"/>
      <c r="AE21" s="25"/>
      <c r="AF21" s="19"/>
      <c r="AG21" s="20">
        <f t="shared" si="10"/>
        <v>17</v>
      </c>
      <c r="AH21" s="21">
        <f>'7.Spieltag'!AJ21</f>
        <v>58</v>
      </c>
      <c r="AI21" s="28">
        <f>'7.Spieltag'!AK21</f>
        <v>13</v>
      </c>
      <c r="AJ21" s="23">
        <f t="shared" si="11"/>
        <v>75</v>
      </c>
      <c r="AK21" s="24">
        <f t="shared" si="1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'7.Spieltag'!B22</f>
        <v>Tanja04</v>
      </c>
      <c r="C22" s="17" t="s">
        <v>82</v>
      </c>
      <c r="D22" s="18" t="s">
        <v>80</v>
      </c>
      <c r="E22" s="19" t="str">
        <f>IF(OR(EXACT($C$7,C22)*(EXACT($D$7,D22)))=TRUE,$AO$9,IF(($D$7-$C$7=D22-C22),$AO$8,IF(OR(EXACT($C$7&gt;$D$7,C22&gt;D22)*EXACT($C$7=$D$7,C22=D22)*EXACT($C$7&lt;$D$7,C22&lt;D22)),$AO$7,0)))</f>
        <v>5</v>
      </c>
      <c r="F22" s="17" t="s">
        <v>13</v>
      </c>
      <c r="G22" s="18" t="s">
        <v>80</v>
      </c>
      <c r="H22" s="19" t="str">
        <f t="shared" si="2"/>
        <v>2</v>
      </c>
      <c r="I22" s="17" t="s">
        <v>13</v>
      </c>
      <c r="J22" s="18" t="s">
        <v>80</v>
      </c>
      <c r="K22" s="19" t="str">
        <f t="shared" si="3"/>
        <v>2</v>
      </c>
      <c r="L22" s="17" t="s">
        <v>80</v>
      </c>
      <c r="M22" s="18" t="s">
        <v>13</v>
      </c>
      <c r="N22" s="19">
        <f t="shared" si="4"/>
        <v>0</v>
      </c>
      <c r="O22" s="17" t="s">
        <v>79</v>
      </c>
      <c r="P22" s="18" t="s">
        <v>80</v>
      </c>
      <c r="Q22" s="19" t="str">
        <f t="shared" si="5"/>
        <v>3</v>
      </c>
      <c r="R22" s="17" t="s">
        <v>13</v>
      </c>
      <c r="S22" s="18" t="s">
        <v>79</v>
      </c>
      <c r="T22" s="19" t="str">
        <f t="shared" si="6"/>
        <v>2</v>
      </c>
      <c r="U22" s="17" t="s">
        <v>79</v>
      </c>
      <c r="V22" s="18" t="s">
        <v>79</v>
      </c>
      <c r="W22" s="19">
        <f t="shared" si="7"/>
        <v>0</v>
      </c>
      <c r="X22" s="17" t="s">
        <v>13</v>
      </c>
      <c r="Y22" s="18" t="s">
        <v>79</v>
      </c>
      <c r="Z22" s="19">
        <f t="shared" si="8"/>
        <v>0</v>
      </c>
      <c r="AA22" s="17" t="s">
        <v>79</v>
      </c>
      <c r="AB22" s="18" t="s">
        <v>80</v>
      </c>
      <c r="AC22" s="77">
        <f t="shared" si="9"/>
        <v>0</v>
      </c>
      <c r="AD22" s="27"/>
      <c r="AE22" s="25"/>
      <c r="AF22" s="19"/>
      <c r="AG22" s="20">
        <f t="shared" si="10"/>
        <v>14</v>
      </c>
      <c r="AH22" s="21">
        <f>'7.Spieltag'!AJ22</f>
        <v>49</v>
      </c>
      <c r="AI22" s="28">
        <f>'7.Spieltag'!AK22</f>
        <v>17</v>
      </c>
      <c r="AJ22" s="23">
        <f t="shared" si="11"/>
        <v>63</v>
      </c>
      <c r="AK22" s="24">
        <f t="shared" si="12"/>
        <v>15</v>
      </c>
      <c r="AL22" s="1"/>
    </row>
    <row r="23" spans="1:38" ht="24.95" customHeight="1" thickBot="1" x14ac:dyDescent="0.25">
      <c r="A23" s="28">
        <f t="shared" si="0"/>
        <v>5</v>
      </c>
      <c r="B23" s="78" t="str">
        <f>'7.Spieltag'!B23</f>
        <v>Thomas Bülles</v>
      </c>
      <c r="C23" s="17" t="s">
        <v>13</v>
      </c>
      <c r="D23" s="18" t="s">
        <v>80</v>
      </c>
      <c r="E23" s="19" t="str">
        <f>IF(OR(EXACT($C$7,C23)*(EXACT($D$7,D23)))=TRUE,$AO$9,IF(($D$7-$C$7=D23-C23),$AO$8,IF(OR(EXACT($C$7&gt;$D$7,C23&gt;D23)*EXACT($C$7=$D$7,C23=D23)*EXACT($C$7&lt;$D$7,C23&lt;D23)),$AO$7,0)))</f>
        <v>2</v>
      </c>
      <c r="F23" s="17" t="s">
        <v>2</v>
      </c>
      <c r="G23" s="18" t="s">
        <v>80</v>
      </c>
      <c r="H23" s="19" t="str">
        <f t="shared" si="2"/>
        <v>2</v>
      </c>
      <c r="I23" s="17" t="s">
        <v>13</v>
      </c>
      <c r="J23" s="18" t="s">
        <v>80</v>
      </c>
      <c r="K23" s="19" t="str">
        <f t="shared" si="3"/>
        <v>2</v>
      </c>
      <c r="L23" s="17" t="s">
        <v>79</v>
      </c>
      <c r="M23" s="18" t="s">
        <v>13</v>
      </c>
      <c r="N23" s="19">
        <f t="shared" si="4"/>
        <v>0</v>
      </c>
      <c r="O23" s="17" t="s">
        <v>79</v>
      </c>
      <c r="P23" s="18" t="s">
        <v>79</v>
      </c>
      <c r="Q23" s="19">
        <f t="shared" si="5"/>
        <v>0</v>
      </c>
      <c r="R23" s="17" t="s">
        <v>79</v>
      </c>
      <c r="S23" s="18" t="s">
        <v>13</v>
      </c>
      <c r="T23" s="19">
        <f t="shared" si="6"/>
        <v>0</v>
      </c>
      <c r="U23" s="17" t="s">
        <v>13</v>
      </c>
      <c r="V23" s="18" t="s">
        <v>79</v>
      </c>
      <c r="W23" s="19" t="str">
        <f t="shared" si="7"/>
        <v>2</v>
      </c>
      <c r="X23" s="17" t="s">
        <v>79</v>
      </c>
      <c r="Y23" s="18" t="s">
        <v>80</v>
      </c>
      <c r="Z23" s="19">
        <f t="shared" si="8"/>
        <v>0</v>
      </c>
      <c r="AA23" s="17" t="s">
        <v>13</v>
      </c>
      <c r="AB23" s="18" t="s">
        <v>80</v>
      </c>
      <c r="AC23" s="77">
        <f t="shared" si="9"/>
        <v>0</v>
      </c>
      <c r="AD23" s="27"/>
      <c r="AE23" s="25"/>
      <c r="AF23" s="19"/>
      <c r="AG23" s="20">
        <f t="shared" si="10"/>
        <v>8</v>
      </c>
      <c r="AH23" s="21">
        <f>'7.Spieltag'!AJ23</f>
        <v>79</v>
      </c>
      <c r="AI23" s="28">
        <f>'7.Spieltag'!AK23</f>
        <v>5</v>
      </c>
      <c r="AJ23" s="23">
        <f t="shared" si="11"/>
        <v>87</v>
      </c>
      <c r="AK23" s="24">
        <f t="shared" si="12"/>
        <v>5</v>
      </c>
      <c r="AL23" s="1"/>
    </row>
    <row r="24" spans="1:38" ht="24.95" customHeight="1" thickBot="1" x14ac:dyDescent="0.25">
      <c r="A24" s="28">
        <f t="shared" si="0"/>
        <v>9</v>
      </c>
      <c r="B24" s="20" t="str">
        <f>'7.Spieltag'!B24</f>
        <v>UltraGE</v>
      </c>
      <c r="C24" s="17" t="s">
        <v>2</v>
      </c>
      <c r="D24" s="18" t="s">
        <v>79</v>
      </c>
      <c r="E24" s="19" t="str">
        <f>IF(OR(EXACT($C$7,C24)*(EXACT($D$7,D24)))=TRUE,$AO$9,IF(($D$7-$C$7=D24-C24),$AO$8,IF(OR(EXACT($C$7&gt;$D$7,C24&gt;D24)*EXACT($C$7=$D$7,C24=D24)*EXACT($C$7&lt;$D$7,C24&lt;D24)),$AO$7,0)))</f>
        <v>2</v>
      </c>
      <c r="F24" s="17" t="s">
        <v>2</v>
      </c>
      <c r="G24" s="18" t="s">
        <v>79</v>
      </c>
      <c r="H24" s="19" t="str">
        <f t="shared" si="2"/>
        <v>2</v>
      </c>
      <c r="I24" s="17" t="s">
        <v>13</v>
      </c>
      <c r="J24" s="18" t="s">
        <v>79</v>
      </c>
      <c r="K24" s="19" t="str">
        <f t="shared" si="3"/>
        <v>5</v>
      </c>
      <c r="L24" s="17" t="s">
        <v>79</v>
      </c>
      <c r="M24" s="18" t="s">
        <v>13</v>
      </c>
      <c r="N24" s="19">
        <f t="shared" si="4"/>
        <v>0</v>
      </c>
      <c r="O24" s="17" t="s">
        <v>79</v>
      </c>
      <c r="P24" s="18" t="s">
        <v>79</v>
      </c>
      <c r="Q24" s="19">
        <f t="shared" si="5"/>
        <v>0</v>
      </c>
      <c r="R24" s="17" t="s">
        <v>79</v>
      </c>
      <c r="S24" s="18" t="s">
        <v>79</v>
      </c>
      <c r="T24" s="19">
        <f t="shared" si="6"/>
        <v>0</v>
      </c>
      <c r="U24" s="17" t="s">
        <v>79</v>
      </c>
      <c r="V24" s="18" t="s">
        <v>13</v>
      </c>
      <c r="W24" s="19">
        <f t="shared" si="7"/>
        <v>0</v>
      </c>
      <c r="X24" s="17" t="s">
        <v>79</v>
      </c>
      <c r="Y24" s="18" t="s">
        <v>13</v>
      </c>
      <c r="Z24" s="19">
        <f t="shared" si="8"/>
        <v>0</v>
      </c>
      <c r="AA24" s="17" t="s">
        <v>13</v>
      </c>
      <c r="AB24" s="18" t="s">
        <v>80</v>
      </c>
      <c r="AC24" s="77">
        <f t="shared" si="9"/>
        <v>0</v>
      </c>
      <c r="AD24" s="27"/>
      <c r="AE24" s="25"/>
      <c r="AF24" s="19"/>
      <c r="AG24" s="20">
        <f t="shared" si="10"/>
        <v>9</v>
      </c>
      <c r="AH24" s="21">
        <f>'7.Spieltag'!AJ24</f>
        <v>74</v>
      </c>
      <c r="AI24" s="28">
        <f>'7.Spieltag'!AK24</f>
        <v>7</v>
      </c>
      <c r="AJ24" s="23">
        <f t="shared" si="11"/>
        <v>83</v>
      </c>
      <c r="AK24" s="24">
        <f t="shared" si="12"/>
        <v>9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77"/>
      <c r="AD25" s="27"/>
      <c r="AE25" s="25"/>
      <c r="AF25" s="19"/>
      <c r="AG25" s="20">
        <f t="shared" ref="AG25:AG26" si="14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15">AG25+AH25</f>
        <v>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77"/>
      <c r="AD26" s="27"/>
      <c r="AE26" s="25"/>
      <c r="AF26" s="19"/>
      <c r="AG26" s="20">
        <f t="shared" si="14"/>
        <v>0</v>
      </c>
      <c r="AH26" s="21">
        <f>'7.Spieltag'!AJ26</f>
        <v>0</v>
      </c>
      <c r="AI26" s="28">
        <f>'7.Spieltag'!AK26</f>
        <v>18</v>
      </c>
      <c r="AJ26" s="23">
        <f t="shared" si="15"/>
        <v>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1044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7" priority="6">
      <formula>($AG8&gt;40)</formula>
    </cfRule>
  </conditionalFormatting>
  <conditionalFormatting sqref="F4 R4 X4 I4 AA4 I6 L6 O6 AA6 C4 U6 O4 R6 U4 X6">
    <cfRule type="cellIs" dxfId="136" priority="3" operator="equal">
      <formula>"Schalke 04"</formula>
    </cfRule>
  </conditionalFormatting>
  <conditionalFormatting sqref="L6 O6 U4 F6 C6 L4">
    <cfRule type="cellIs" dxfId="135" priority="2" operator="equal">
      <formula>"Schalke 04"</formula>
    </cfRule>
  </conditionalFormatting>
  <conditionalFormatting sqref="AG28:AG1048576 AG1:AG26">
    <cfRule type="top10" dxfId="134" priority="153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3" workbookViewId="0">
      <selection activeCell="AQ16" sqref="AQ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23</v>
      </c>
      <c r="B4" s="16"/>
      <c r="C4" s="16" t="s">
        <v>77</v>
      </c>
      <c r="F4" s="16" t="s">
        <v>78</v>
      </c>
      <c r="I4" s="16" t="s">
        <v>68</v>
      </c>
      <c r="L4" s="16" t="s">
        <v>64</v>
      </c>
      <c r="O4" s="16" t="s">
        <v>63</v>
      </c>
      <c r="R4" s="16" t="s">
        <v>67</v>
      </c>
      <c r="U4" s="16" t="s">
        <v>71</v>
      </c>
      <c r="X4" s="16" t="s">
        <v>75</v>
      </c>
      <c r="AA4" s="16" t="s">
        <v>70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12</v>
      </c>
      <c r="F6" s="16" t="s">
        <v>76</v>
      </c>
      <c r="I6" s="16" t="s">
        <v>11</v>
      </c>
      <c r="L6" s="16" t="s">
        <v>69</v>
      </c>
      <c r="O6" s="16" t="s">
        <v>65</v>
      </c>
      <c r="R6" s="16" t="s">
        <v>73</v>
      </c>
      <c r="U6" s="16" t="s">
        <v>74</v>
      </c>
      <c r="X6" s="16" t="s">
        <v>72</v>
      </c>
      <c r="AA6" s="16" t="s">
        <v>66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13</v>
      </c>
      <c r="E7" s="69" t="s">
        <v>1</v>
      </c>
      <c r="F7" s="68" t="s">
        <v>2</v>
      </c>
      <c r="G7" s="68" t="s">
        <v>80</v>
      </c>
      <c r="H7" s="69" t="s">
        <v>1</v>
      </c>
      <c r="I7" s="68" t="s">
        <v>82</v>
      </c>
      <c r="J7" s="68" t="s">
        <v>80</v>
      </c>
      <c r="K7" s="69" t="s">
        <v>1</v>
      </c>
      <c r="L7" s="68" t="s">
        <v>79</v>
      </c>
      <c r="M7" s="68" t="s">
        <v>79</v>
      </c>
      <c r="N7" s="69" t="s">
        <v>1</v>
      </c>
      <c r="O7" s="68" t="s">
        <v>79</v>
      </c>
      <c r="P7" s="68" t="s">
        <v>79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14</v>
      </c>
      <c r="V7" s="68" t="s">
        <v>13</v>
      </c>
      <c r="W7" s="69" t="s">
        <v>1</v>
      </c>
      <c r="X7" s="68" t="s">
        <v>13</v>
      </c>
      <c r="Y7" s="68" t="s">
        <v>13</v>
      </c>
      <c r="Z7" s="69" t="s">
        <v>1</v>
      </c>
      <c r="AA7" s="68" t="s">
        <v>80</v>
      </c>
      <c r="AB7" s="68" t="s">
        <v>79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'8.Spieltag'!B8</f>
        <v>FlorianS04</v>
      </c>
      <c r="C8" s="17"/>
      <c r="D8" s="18"/>
      <c r="E8" s="19"/>
      <c r="F8" s="17" t="s">
        <v>79</v>
      </c>
      <c r="G8" s="18" t="s">
        <v>2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79</v>
      </c>
      <c r="J8" s="18" t="s">
        <v>80</v>
      </c>
      <c r="K8" s="77">
        <f>IF(OR(EXACT($I$7,I8)*(EXACT($J$7,J8)))=TRUE,$AO$9,IF(($J$7-$I$7=J8-I8),$AO$8,IF(OR(EXACT($I$7&gt;$J$7,I8&gt;J8)*EXACT($I$7=$J$7,I8=J8)*EXACT($I$7&lt;$J$7,I8&lt;J8)),$AO$7,0)))*4</f>
        <v>8</v>
      </c>
      <c r="L8" s="17" t="s">
        <v>79</v>
      </c>
      <c r="M8" s="18" t="s">
        <v>13</v>
      </c>
      <c r="N8" s="19">
        <f t="shared" ref="N8:N24" si="2">IF(OR(EXACT($L$7,L8)*(EXACT($M$7,M8)))=TRUE,$AO$9,IF(($M$7-$L$7=M8-L8),$AO$8,IF(OR(EXACT($L$7&gt;$M$7,L8&gt;M8)*EXACT($L$7=$M$7,L8=M8)*EXACT($L$7&lt;$M$7,L8&lt;M8)),$AO$7,0)))</f>
        <v>0</v>
      </c>
      <c r="O8" s="17" t="s">
        <v>79</v>
      </c>
      <c r="P8" s="18" t="s">
        <v>13</v>
      </c>
      <c r="Q8" s="19">
        <f t="shared" ref="Q8:Q24" si="3">IF(OR(EXACT($O$7,O8)*(EXACT($P$7,P8)))=TRUE,$AO$9,IF(($P$7-$O$7=P8-O8),$AO$8,IF(OR(EXACT($O$7&gt;$P$7,O8&gt;P8)*EXACT($O$7=$P$7,O8=P8)*EXACT($O$7&lt;$P$7,O8&lt;P8)),$AO$7,0)))</f>
        <v>0</v>
      </c>
      <c r="R8" s="17" t="s">
        <v>79</v>
      </c>
      <c r="S8" s="18" t="s">
        <v>82</v>
      </c>
      <c r="T8" s="19">
        <f t="shared" ref="T8:T24" si="4">IF(OR(EXACT($R$7,R8)*(EXACT($S$7,S8)))=TRUE,$AO$9,IF(($S$7-$R$7=S8-R8),$AO$8,IF(OR(EXACT($R$7&gt;$S$7,R8&gt;S8)*EXACT($R$7=$S$7,R8=S8)*EXACT($R$7&lt;$S$7,R8&lt;S8)),$AO$7,0)))</f>
        <v>0</v>
      </c>
      <c r="U8" s="17" t="s">
        <v>79</v>
      </c>
      <c r="V8" s="18" t="s">
        <v>79</v>
      </c>
      <c r="W8" s="19">
        <f t="shared" ref="W8:W24" si="5">IF(OR(EXACT($U$7,U8)*(EXACT($V$7,V8)))=TRUE,$AO$9,IF(($V$7-$U$7=V8-U8),$AO$8,IF(OR(EXACT($U$7&gt;$V$7,U8&gt;V8)*EXACT($U$7=$V$7,U8=V8)*EXACT($U$7&lt;$V$7,U8&lt;V8)),$AO$7,0)))</f>
        <v>0</v>
      </c>
      <c r="X8" s="17" t="s">
        <v>79</v>
      </c>
      <c r="Y8" s="18" t="s">
        <v>2</v>
      </c>
      <c r="Z8" s="19">
        <f t="shared" ref="Z8:Z24" si="6">IF(OR(EXACT($X$7,X8)*(EXACT($Y$7,Y8)))=TRUE,$AO$9,IF(($Y$7-$X$7=Y8-X8),$AO$8,IF(OR(EXACT($X$7&gt;$Y$7,X8&gt;Y8)*EXACT($X$7=$Y$7,X8=Y8)*EXACT($X$7&lt;$Y$7,X8&lt;Y8)),$AO$7,0)))</f>
        <v>0</v>
      </c>
      <c r="AA8" s="17" t="s">
        <v>79</v>
      </c>
      <c r="AB8" s="18" t="s">
        <v>2</v>
      </c>
      <c r="AC8" s="19" t="str">
        <f t="shared" ref="AC8:AC24" si="7"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10</v>
      </c>
      <c r="AH8" s="21">
        <f>'8.Spieltag'!AJ8</f>
        <v>89</v>
      </c>
      <c r="AI8" s="28">
        <f>'8.Spieltag'!AK8</f>
        <v>4</v>
      </c>
      <c r="AJ8" s="23">
        <f t="shared" ref="AJ8:AJ19" si="9">AG8+AH8</f>
        <v>99</v>
      </c>
      <c r="AK8" s="24">
        <f t="shared" ref="AK8:AK26" si="10">RANK(AJ8,$AJ$8:$AJ$26)</f>
        <v>3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15</v>
      </c>
      <c r="B9" s="20" t="str">
        <f>'8.Spieltag'!B9</f>
        <v>Franzi04</v>
      </c>
      <c r="C9" s="17" t="s">
        <v>79</v>
      </c>
      <c r="D9" s="18" t="s">
        <v>13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79</v>
      </c>
      <c r="G9" s="18" t="s">
        <v>2</v>
      </c>
      <c r="H9" s="19">
        <f t="shared" si="1"/>
        <v>0</v>
      </c>
      <c r="I9" s="17" t="s">
        <v>79</v>
      </c>
      <c r="J9" s="18" t="s">
        <v>13</v>
      </c>
      <c r="K9" s="77">
        <f t="shared" ref="K9:K24" si="12">IF(OR(EXACT($I$7,I9)*(EXACT($J$7,J9)))=TRUE,$AO$9,IF(($J$7-$I$7=J9-I9),$AO$8,IF(OR(EXACT($I$7&gt;$J$7,I9&gt;J9)*EXACT($I$7=$J$7,I9=J9)*EXACT($I$7&lt;$J$7,I9&lt;J9)),$AO$7,0)))*4</f>
        <v>0</v>
      </c>
      <c r="L9" s="17" t="s">
        <v>80</v>
      </c>
      <c r="M9" s="18" t="s">
        <v>13</v>
      </c>
      <c r="N9" s="19">
        <f t="shared" si="2"/>
        <v>0</v>
      </c>
      <c r="O9" s="17" t="s">
        <v>13</v>
      </c>
      <c r="P9" s="18" t="s">
        <v>79</v>
      </c>
      <c r="Q9" s="19">
        <f t="shared" si="3"/>
        <v>0</v>
      </c>
      <c r="R9" s="17" t="s">
        <v>79</v>
      </c>
      <c r="S9" s="18" t="s">
        <v>2</v>
      </c>
      <c r="T9" s="19">
        <f t="shared" si="4"/>
        <v>0</v>
      </c>
      <c r="U9" s="17" t="s">
        <v>79</v>
      </c>
      <c r="V9" s="18" t="s">
        <v>13</v>
      </c>
      <c r="W9" s="19">
        <f t="shared" si="5"/>
        <v>0</v>
      </c>
      <c r="X9" s="17" t="s">
        <v>80</v>
      </c>
      <c r="Y9" s="18" t="s">
        <v>13</v>
      </c>
      <c r="Z9" s="19">
        <f t="shared" si="6"/>
        <v>0</v>
      </c>
      <c r="AA9" s="17" t="s">
        <v>80</v>
      </c>
      <c r="AB9" s="18" t="s">
        <v>79</v>
      </c>
      <c r="AC9" s="19" t="str">
        <f t="shared" si="7"/>
        <v>5</v>
      </c>
      <c r="AD9" s="27"/>
      <c r="AE9" s="25"/>
      <c r="AF9" s="19"/>
      <c r="AG9" s="20">
        <f t="shared" si="8"/>
        <v>10</v>
      </c>
      <c r="AH9" s="21">
        <f>'8.Spieltag'!AJ9</f>
        <v>61</v>
      </c>
      <c r="AI9" s="28">
        <f>'8.Spieltag'!AK9</f>
        <v>16</v>
      </c>
      <c r="AJ9" s="23">
        <f t="shared" si="9"/>
        <v>71</v>
      </c>
      <c r="AK9" s="24">
        <f t="shared" si="10"/>
        <v>15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'8.Spieltag'!B10</f>
        <v>jupp04</v>
      </c>
      <c r="C10" s="17" t="s">
        <v>79</v>
      </c>
      <c r="D10" s="18" t="s">
        <v>13</v>
      </c>
      <c r="E10" s="19" t="str">
        <f t="shared" si="11"/>
        <v>5</v>
      </c>
      <c r="F10" s="17" t="s">
        <v>80</v>
      </c>
      <c r="G10" s="18" t="s">
        <v>2</v>
      </c>
      <c r="H10" s="19">
        <f t="shared" si="1"/>
        <v>0</v>
      </c>
      <c r="I10" s="17" t="s">
        <v>79</v>
      </c>
      <c r="J10" s="18" t="s">
        <v>13</v>
      </c>
      <c r="K10" s="77">
        <f t="shared" si="12"/>
        <v>0</v>
      </c>
      <c r="L10" s="17" t="s">
        <v>79</v>
      </c>
      <c r="M10" s="18" t="s">
        <v>13</v>
      </c>
      <c r="N10" s="19">
        <f t="shared" si="2"/>
        <v>0</v>
      </c>
      <c r="O10" s="17" t="s">
        <v>2</v>
      </c>
      <c r="P10" s="18" t="s">
        <v>79</v>
      </c>
      <c r="Q10" s="19">
        <f t="shared" si="3"/>
        <v>0</v>
      </c>
      <c r="R10" s="17" t="s">
        <v>80</v>
      </c>
      <c r="S10" s="18" t="s">
        <v>82</v>
      </c>
      <c r="T10" s="19">
        <f t="shared" si="4"/>
        <v>0</v>
      </c>
      <c r="U10" s="17" t="s">
        <v>79</v>
      </c>
      <c r="V10" s="18" t="s">
        <v>2</v>
      </c>
      <c r="W10" s="19">
        <f t="shared" si="5"/>
        <v>0</v>
      </c>
      <c r="X10" s="17" t="s">
        <v>79</v>
      </c>
      <c r="Y10" s="18" t="s">
        <v>13</v>
      </c>
      <c r="Z10" s="19">
        <f t="shared" si="6"/>
        <v>0</v>
      </c>
      <c r="AA10" s="17" t="s">
        <v>13</v>
      </c>
      <c r="AB10" s="18" t="s">
        <v>2</v>
      </c>
      <c r="AC10" s="19" t="str">
        <f t="shared" si="7"/>
        <v>3</v>
      </c>
      <c r="AD10" s="27"/>
      <c r="AE10" s="25"/>
      <c r="AF10" s="19"/>
      <c r="AG10" s="20">
        <f t="shared" si="8"/>
        <v>8</v>
      </c>
      <c r="AH10" s="21">
        <f>'8.Spieltag'!AJ10</f>
        <v>84</v>
      </c>
      <c r="AI10" s="28">
        <f>'8.Spieltag'!AK10</f>
        <v>7</v>
      </c>
      <c r="AJ10" s="23">
        <f t="shared" si="9"/>
        <v>92</v>
      </c>
      <c r="AK10" s="24">
        <f t="shared" si="10"/>
        <v>6</v>
      </c>
      <c r="AL10" s="72"/>
    </row>
    <row r="11" spans="1:41" ht="24.95" customHeight="1" thickBot="1" x14ac:dyDescent="0.25">
      <c r="A11" s="28">
        <f t="shared" si="0"/>
        <v>10</v>
      </c>
      <c r="B11" s="20" t="str">
        <f>'8.Spieltag'!B11</f>
        <v>Lola04</v>
      </c>
      <c r="C11" s="17" t="s">
        <v>13</v>
      </c>
      <c r="D11" s="18" t="s">
        <v>79</v>
      </c>
      <c r="E11" s="19">
        <f t="shared" si="11"/>
        <v>0</v>
      </c>
      <c r="F11" s="17" t="s">
        <v>79</v>
      </c>
      <c r="G11" s="18" t="s">
        <v>79</v>
      </c>
      <c r="H11" s="19">
        <f t="shared" si="1"/>
        <v>0</v>
      </c>
      <c r="I11" s="17" t="s">
        <v>80</v>
      </c>
      <c r="J11" s="18" t="s">
        <v>80</v>
      </c>
      <c r="K11" s="77">
        <f>IF(OR(EXACT($I$7,I11)*(EXACT($J$7,J11)))=TRUE,$AO$9,IF(($J$7-$I$7=J11-I11),$AO$8,IF(OR(EXACT($I$7&gt;$J$7,I11&gt;J11)*EXACT($I$7=$J$7,I11=J11)*EXACT($I$7&lt;$J$7,I11&lt;J11)),$AO$7,0)))*2</f>
        <v>0</v>
      </c>
      <c r="L11" s="17" t="s">
        <v>13</v>
      </c>
      <c r="M11" s="18" t="s">
        <v>79</v>
      </c>
      <c r="N11" s="19">
        <f t="shared" si="2"/>
        <v>0</v>
      </c>
      <c r="O11" s="17" t="s">
        <v>13</v>
      </c>
      <c r="P11" s="18" t="s">
        <v>79</v>
      </c>
      <c r="Q11" s="19">
        <f t="shared" si="3"/>
        <v>0</v>
      </c>
      <c r="R11" s="17" t="s">
        <v>79</v>
      </c>
      <c r="S11" s="18" t="s">
        <v>13</v>
      </c>
      <c r="T11" s="19">
        <f t="shared" si="4"/>
        <v>0</v>
      </c>
      <c r="U11" s="17" t="s">
        <v>79</v>
      </c>
      <c r="V11" s="18" t="s">
        <v>79</v>
      </c>
      <c r="W11" s="19">
        <f t="shared" si="5"/>
        <v>0</v>
      </c>
      <c r="X11" s="17" t="s">
        <v>13</v>
      </c>
      <c r="Y11" s="18" t="s">
        <v>13</v>
      </c>
      <c r="Z11" s="19" t="str">
        <f t="shared" si="6"/>
        <v>5</v>
      </c>
      <c r="AA11" s="17" t="s">
        <v>79</v>
      </c>
      <c r="AB11" s="18" t="s">
        <v>79</v>
      </c>
      <c r="AC11" s="19">
        <f t="shared" si="7"/>
        <v>0</v>
      </c>
      <c r="AD11" s="27"/>
      <c r="AE11" s="25"/>
      <c r="AF11" s="19"/>
      <c r="AG11" s="20">
        <f t="shared" si="8"/>
        <v>5</v>
      </c>
      <c r="AH11" s="21">
        <f>'8.Spieltag'!AJ11</f>
        <v>81</v>
      </c>
      <c r="AI11" s="28">
        <f>'8.Spieltag'!AK11</f>
        <v>10</v>
      </c>
      <c r="AJ11" s="23">
        <f t="shared" si="9"/>
        <v>86</v>
      </c>
      <c r="AK11" s="24">
        <f t="shared" si="10"/>
        <v>10</v>
      </c>
      <c r="AL11" s="1"/>
    </row>
    <row r="12" spans="1:41" ht="24.95" customHeight="1" thickBot="1" x14ac:dyDescent="0.25">
      <c r="A12" s="28">
        <f t="shared" si="0"/>
        <v>2</v>
      </c>
      <c r="B12" s="20" t="str">
        <f>'8.Spieltag'!B12</f>
        <v>Master1</v>
      </c>
      <c r="C12" s="17" t="s">
        <v>13</v>
      </c>
      <c r="D12" s="18" t="s">
        <v>13</v>
      </c>
      <c r="E12" s="19">
        <f t="shared" si="11"/>
        <v>0</v>
      </c>
      <c r="F12" s="17" t="s">
        <v>79</v>
      </c>
      <c r="G12" s="18" t="s">
        <v>13</v>
      </c>
      <c r="H12" s="19">
        <f t="shared" si="1"/>
        <v>0</v>
      </c>
      <c r="I12" s="17" t="s">
        <v>79</v>
      </c>
      <c r="J12" s="18" t="s">
        <v>79</v>
      </c>
      <c r="K12" s="77">
        <f>IF(OR(EXACT($I$7,I12)*(EXACT($J$7,J12)))=TRUE,$AO$9,IF(($J$7-$I$7=J12-I12),$AO$8,IF(OR(EXACT($I$7&gt;$J$7,I12&gt;J12)*EXACT($I$7=$J$7,I12=J12)*EXACT($I$7&lt;$J$7,I12&lt;J12)),$AO$7,0)))*2</f>
        <v>0</v>
      </c>
      <c r="L12" s="17" t="s">
        <v>79</v>
      </c>
      <c r="M12" s="18" t="s">
        <v>2</v>
      </c>
      <c r="N12" s="19">
        <f t="shared" si="2"/>
        <v>0</v>
      </c>
      <c r="O12" s="17" t="s">
        <v>13</v>
      </c>
      <c r="P12" s="18" t="s">
        <v>79</v>
      </c>
      <c r="Q12" s="19">
        <f t="shared" si="3"/>
        <v>0</v>
      </c>
      <c r="R12" s="17" t="s">
        <v>13</v>
      </c>
      <c r="S12" s="18" t="s">
        <v>2</v>
      </c>
      <c r="T12" s="19">
        <f t="shared" si="4"/>
        <v>0</v>
      </c>
      <c r="U12" s="17" t="s">
        <v>2</v>
      </c>
      <c r="V12" s="18" t="s">
        <v>13</v>
      </c>
      <c r="W12" s="19" t="str">
        <f t="shared" si="5"/>
        <v>2</v>
      </c>
      <c r="X12" s="17" t="s">
        <v>79</v>
      </c>
      <c r="Y12" s="18" t="s">
        <v>13</v>
      </c>
      <c r="Z12" s="19">
        <f t="shared" si="6"/>
        <v>0</v>
      </c>
      <c r="AA12" s="17" t="s">
        <v>79</v>
      </c>
      <c r="AB12" s="18" t="s">
        <v>13</v>
      </c>
      <c r="AC12" s="19" t="str">
        <f t="shared" si="7"/>
        <v>3</v>
      </c>
      <c r="AD12" s="26"/>
      <c r="AE12" s="25"/>
      <c r="AF12" s="19"/>
      <c r="AG12" s="20">
        <f t="shared" si="8"/>
        <v>5</v>
      </c>
      <c r="AH12" s="21">
        <f>'8.Spieltag'!AJ12</f>
        <v>99</v>
      </c>
      <c r="AI12" s="28">
        <f>'8.Spieltag'!AK12</f>
        <v>2</v>
      </c>
      <c r="AJ12" s="23">
        <f t="shared" si="9"/>
        <v>104</v>
      </c>
      <c r="AK12" s="24">
        <f t="shared" si="10"/>
        <v>2</v>
      </c>
      <c r="AL12" s="1"/>
    </row>
    <row r="13" spans="1:41" ht="24.95" customHeight="1" thickBot="1" x14ac:dyDescent="0.25">
      <c r="A13" s="28">
        <f t="shared" si="0"/>
        <v>13</v>
      </c>
      <c r="B13" s="78" t="str">
        <f>'8.Spieltag'!B13</f>
        <v>MB AC Norbert</v>
      </c>
      <c r="C13" s="17" t="s">
        <v>79</v>
      </c>
      <c r="D13" s="18" t="s">
        <v>80</v>
      </c>
      <c r="E13" s="19">
        <f t="shared" si="11"/>
        <v>0</v>
      </c>
      <c r="F13" s="17" t="s">
        <v>80</v>
      </c>
      <c r="G13" s="18" t="s">
        <v>2</v>
      </c>
      <c r="H13" s="19">
        <f t="shared" si="1"/>
        <v>0</v>
      </c>
      <c r="I13" s="17" t="s">
        <v>79</v>
      </c>
      <c r="J13" s="18" t="s">
        <v>13</v>
      </c>
      <c r="K13" s="77">
        <f t="shared" si="12"/>
        <v>0</v>
      </c>
      <c r="L13" s="17" t="s">
        <v>80</v>
      </c>
      <c r="M13" s="18" t="s">
        <v>2</v>
      </c>
      <c r="N13" s="19">
        <f t="shared" si="2"/>
        <v>0</v>
      </c>
      <c r="O13" s="17" t="s">
        <v>79</v>
      </c>
      <c r="P13" s="18" t="s">
        <v>80</v>
      </c>
      <c r="Q13" s="19">
        <f t="shared" si="3"/>
        <v>0</v>
      </c>
      <c r="R13" s="17" t="s">
        <v>79</v>
      </c>
      <c r="S13" s="18" t="s">
        <v>2</v>
      </c>
      <c r="T13" s="19">
        <f t="shared" si="4"/>
        <v>0</v>
      </c>
      <c r="U13" s="17" t="s">
        <v>79</v>
      </c>
      <c r="V13" s="18" t="s">
        <v>13</v>
      </c>
      <c r="W13" s="19">
        <f t="shared" si="5"/>
        <v>0</v>
      </c>
      <c r="X13" s="17" t="s">
        <v>79</v>
      </c>
      <c r="Y13" s="18" t="s">
        <v>2</v>
      </c>
      <c r="Z13" s="19">
        <f t="shared" si="6"/>
        <v>0</v>
      </c>
      <c r="AA13" s="17" t="s">
        <v>80</v>
      </c>
      <c r="AB13" s="18" t="s">
        <v>13</v>
      </c>
      <c r="AC13" s="19" t="str">
        <f t="shared" si="7"/>
        <v>2</v>
      </c>
      <c r="AD13" s="27"/>
      <c r="AE13" s="25"/>
      <c r="AF13" s="19"/>
      <c r="AG13" s="20">
        <f t="shared" si="8"/>
        <v>2</v>
      </c>
      <c r="AH13" s="21">
        <f>'8.Spieltag'!AJ13</f>
        <v>81</v>
      </c>
      <c r="AI13" s="28">
        <f>'8.Spieltag'!AK13</f>
        <v>10</v>
      </c>
      <c r="AJ13" s="23">
        <f t="shared" si="9"/>
        <v>83</v>
      </c>
      <c r="AK13" s="24">
        <f t="shared" si="10"/>
        <v>13</v>
      </c>
      <c r="AL13" s="1"/>
    </row>
    <row r="14" spans="1:41" ht="24.95" customHeight="1" thickBot="1" x14ac:dyDescent="0.25">
      <c r="A14" s="28">
        <f t="shared" si="0"/>
        <v>10</v>
      </c>
      <c r="B14" s="20" t="str">
        <f>'8.Spieltag'!B14</f>
        <v>Mike04</v>
      </c>
      <c r="C14" s="17" t="s">
        <v>13</v>
      </c>
      <c r="D14" s="18" t="s">
        <v>80</v>
      </c>
      <c r="E14" s="19">
        <f t="shared" si="11"/>
        <v>0</v>
      </c>
      <c r="F14" s="17" t="s">
        <v>80</v>
      </c>
      <c r="G14" s="18" t="s">
        <v>13</v>
      </c>
      <c r="H14" s="19">
        <f t="shared" si="1"/>
        <v>0</v>
      </c>
      <c r="I14" s="17" t="s">
        <v>80</v>
      </c>
      <c r="J14" s="18" t="s">
        <v>79</v>
      </c>
      <c r="K14" s="77">
        <f t="shared" si="12"/>
        <v>0</v>
      </c>
      <c r="L14" s="17" t="s">
        <v>80</v>
      </c>
      <c r="M14" s="18" t="s">
        <v>13</v>
      </c>
      <c r="N14" s="19">
        <f t="shared" si="2"/>
        <v>0</v>
      </c>
      <c r="O14" s="17" t="s">
        <v>80</v>
      </c>
      <c r="P14" s="18" t="s">
        <v>13</v>
      </c>
      <c r="Q14" s="19">
        <f t="shared" si="3"/>
        <v>0</v>
      </c>
      <c r="R14" s="17" t="s">
        <v>79</v>
      </c>
      <c r="S14" s="18" t="s">
        <v>2</v>
      </c>
      <c r="T14" s="19">
        <f t="shared" si="4"/>
        <v>0</v>
      </c>
      <c r="U14" s="17" t="s">
        <v>13</v>
      </c>
      <c r="V14" s="18" t="s">
        <v>80</v>
      </c>
      <c r="W14" s="19" t="str">
        <f t="shared" si="5"/>
        <v>2</v>
      </c>
      <c r="X14" s="17" t="s">
        <v>79</v>
      </c>
      <c r="Y14" s="18" t="s">
        <v>80</v>
      </c>
      <c r="Z14" s="19">
        <f t="shared" si="6"/>
        <v>0</v>
      </c>
      <c r="AA14" s="17" t="s">
        <v>79</v>
      </c>
      <c r="AB14" s="18" t="s">
        <v>79</v>
      </c>
      <c r="AC14" s="19">
        <f t="shared" si="7"/>
        <v>0</v>
      </c>
      <c r="AD14" s="27"/>
      <c r="AE14" s="25"/>
      <c r="AF14" s="19"/>
      <c r="AG14" s="20">
        <f t="shared" si="8"/>
        <v>2</v>
      </c>
      <c r="AH14" s="21">
        <f>'8.Spieltag'!AJ14</f>
        <v>84</v>
      </c>
      <c r="AI14" s="28">
        <f>'8.Spieltag'!AK14</f>
        <v>7</v>
      </c>
      <c r="AJ14" s="23">
        <f t="shared" si="9"/>
        <v>86</v>
      </c>
      <c r="AK14" s="24">
        <f t="shared" si="10"/>
        <v>10</v>
      </c>
      <c r="AL14" s="1"/>
    </row>
    <row r="15" spans="1:41" ht="24.95" customHeight="1" thickBot="1" x14ac:dyDescent="0.25">
      <c r="A15" s="28">
        <f t="shared" si="0"/>
        <v>16</v>
      </c>
      <c r="B15" s="20" t="str">
        <f>'8.Spieltag'!B15</f>
        <v>Nico1904</v>
      </c>
      <c r="C15" s="17" t="s">
        <v>79</v>
      </c>
      <c r="D15" s="18" t="s">
        <v>13</v>
      </c>
      <c r="E15" s="19" t="str">
        <f t="shared" si="11"/>
        <v>5</v>
      </c>
      <c r="F15" s="17" t="s">
        <v>80</v>
      </c>
      <c r="G15" s="18" t="s">
        <v>13</v>
      </c>
      <c r="H15" s="19">
        <f t="shared" si="1"/>
        <v>0</v>
      </c>
      <c r="I15" s="17" t="s">
        <v>79</v>
      </c>
      <c r="J15" s="18" t="s">
        <v>79</v>
      </c>
      <c r="K15" s="77">
        <f>IF(OR(EXACT($I$7,I15)*(EXACT($J$7,J15)))=TRUE,$AO$9,IF(($J$7-$I$7=J15-I15),$AO$8,IF(OR(EXACT($I$7&gt;$J$7,I15&gt;J15)*EXACT($I$7=$J$7,I15=J15)*EXACT($I$7&lt;$J$7,I15&lt;J15)),$AO$7,0)))*2</f>
        <v>0</v>
      </c>
      <c r="L15" s="17" t="s">
        <v>80</v>
      </c>
      <c r="M15" s="18" t="s">
        <v>13</v>
      </c>
      <c r="N15" s="19">
        <f t="shared" si="2"/>
        <v>0</v>
      </c>
      <c r="O15" s="17" t="s">
        <v>79</v>
      </c>
      <c r="P15" s="18" t="s">
        <v>13</v>
      </c>
      <c r="Q15" s="19">
        <f t="shared" si="3"/>
        <v>0</v>
      </c>
      <c r="R15" s="17" t="s">
        <v>80</v>
      </c>
      <c r="S15" s="18" t="s">
        <v>82</v>
      </c>
      <c r="T15" s="19">
        <f t="shared" si="4"/>
        <v>0</v>
      </c>
      <c r="U15" s="17" t="s">
        <v>13</v>
      </c>
      <c r="V15" s="18" t="s">
        <v>79</v>
      </c>
      <c r="W15" s="19" t="str">
        <f t="shared" si="5"/>
        <v>2</v>
      </c>
      <c r="X15" s="17" t="s">
        <v>79</v>
      </c>
      <c r="Y15" s="18" t="s">
        <v>13</v>
      </c>
      <c r="Z15" s="19">
        <f t="shared" si="6"/>
        <v>0</v>
      </c>
      <c r="AA15" s="17" t="s">
        <v>79</v>
      </c>
      <c r="AB15" s="18" t="s">
        <v>13</v>
      </c>
      <c r="AC15" s="19" t="str">
        <f t="shared" si="7"/>
        <v>3</v>
      </c>
      <c r="AD15" s="27"/>
      <c r="AE15" s="25"/>
      <c r="AF15" s="19"/>
      <c r="AG15" s="20">
        <f t="shared" si="8"/>
        <v>10</v>
      </c>
      <c r="AH15" s="21">
        <f>'8.Spieltag'!AJ15</f>
        <v>60</v>
      </c>
      <c r="AI15" s="28">
        <f>'8.Spieltag'!AK15</f>
        <v>17</v>
      </c>
      <c r="AJ15" s="23">
        <f t="shared" si="9"/>
        <v>70</v>
      </c>
      <c r="AK15" s="24">
        <f t="shared" si="10"/>
        <v>16</v>
      </c>
      <c r="AL15" s="1"/>
    </row>
    <row r="16" spans="1:41" ht="24.95" customHeight="1" thickBot="1" x14ac:dyDescent="0.25">
      <c r="A16" s="28">
        <f t="shared" si="0"/>
        <v>8</v>
      </c>
      <c r="B16" s="20" t="str">
        <f>'8.Spieltag'!B16</f>
        <v>Reinhold</v>
      </c>
      <c r="C16" s="17" t="s">
        <v>13</v>
      </c>
      <c r="D16" s="18" t="s">
        <v>2</v>
      </c>
      <c r="E16" s="19" t="str">
        <f t="shared" si="11"/>
        <v>3</v>
      </c>
      <c r="F16" s="17" t="s">
        <v>80</v>
      </c>
      <c r="G16" s="18" t="s">
        <v>80</v>
      </c>
      <c r="H16" s="19">
        <f t="shared" si="1"/>
        <v>0</v>
      </c>
      <c r="I16" s="17" t="s">
        <v>80</v>
      </c>
      <c r="J16" s="18" t="s">
        <v>79</v>
      </c>
      <c r="K16" s="77">
        <f t="shared" si="12"/>
        <v>0</v>
      </c>
      <c r="L16" s="17" t="s">
        <v>13</v>
      </c>
      <c r="M16" s="18" t="s">
        <v>79</v>
      </c>
      <c r="N16" s="19">
        <f t="shared" si="2"/>
        <v>0</v>
      </c>
      <c r="O16" s="17" t="s">
        <v>13</v>
      </c>
      <c r="P16" s="18" t="s">
        <v>79</v>
      </c>
      <c r="Q16" s="19">
        <f t="shared" si="3"/>
        <v>0</v>
      </c>
      <c r="R16" s="17" t="s">
        <v>13</v>
      </c>
      <c r="S16" s="18" t="s">
        <v>93</v>
      </c>
      <c r="T16" s="19">
        <f t="shared" si="4"/>
        <v>0</v>
      </c>
      <c r="U16" s="17" t="s">
        <v>79</v>
      </c>
      <c r="V16" s="18" t="s">
        <v>79</v>
      </c>
      <c r="W16" s="19">
        <f t="shared" si="5"/>
        <v>0</v>
      </c>
      <c r="X16" s="17" t="s">
        <v>79</v>
      </c>
      <c r="Y16" s="18" t="s">
        <v>2</v>
      </c>
      <c r="Z16" s="19">
        <f t="shared" si="6"/>
        <v>0</v>
      </c>
      <c r="AA16" s="17" t="s">
        <v>79</v>
      </c>
      <c r="AB16" s="18" t="s">
        <v>2</v>
      </c>
      <c r="AC16" s="19" t="str">
        <f t="shared" si="7"/>
        <v>2</v>
      </c>
      <c r="AD16" s="27"/>
      <c r="AE16" s="25"/>
      <c r="AF16" s="19"/>
      <c r="AG16" s="20">
        <f t="shared" si="8"/>
        <v>5</v>
      </c>
      <c r="AH16" s="21">
        <f>'8.Spieltag'!AJ16</f>
        <v>86</v>
      </c>
      <c r="AI16" s="28">
        <f>'8.Spieltag'!AK16</f>
        <v>6</v>
      </c>
      <c r="AJ16" s="23">
        <f t="shared" si="9"/>
        <v>91</v>
      </c>
      <c r="AK16" s="24">
        <f t="shared" si="10"/>
        <v>8</v>
      </c>
      <c r="AL16" s="1"/>
    </row>
    <row r="17" spans="1:38" ht="24.95" customHeight="1" thickBot="1" x14ac:dyDescent="0.25">
      <c r="A17" s="28">
        <f t="shared" si="0"/>
        <v>12</v>
      </c>
      <c r="B17" s="20" t="str">
        <f>'8.Spieltag'!B17</f>
        <v>Ricardo04</v>
      </c>
      <c r="C17" s="17"/>
      <c r="D17" s="18"/>
      <c r="E17" s="19"/>
      <c r="F17" s="17" t="s">
        <v>80</v>
      </c>
      <c r="G17" s="18" t="s">
        <v>13</v>
      </c>
      <c r="H17" s="19">
        <f t="shared" si="1"/>
        <v>0</v>
      </c>
      <c r="I17" s="17" t="s">
        <v>80</v>
      </c>
      <c r="J17" s="18" t="s">
        <v>13</v>
      </c>
      <c r="K17" s="77">
        <f t="shared" si="12"/>
        <v>0</v>
      </c>
      <c r="L17" s="17" t="s">
        <v>80</v>
      </c>
      <c r="M17" s="18" t="s">
        <v>2</v>
      </c>
      <c r="N17" s="19">
        <f t="shared" si="2"/>
        <v>0</v>
      </c>
      <c r="O17" s="17" t="s">
        <v>79</v>
      </c>
      <c r="P17" s="18" t="s">
        <v>13</v>
      </c>
      <c r="Q17" s="19">
        <f t="shared" si="3"/>
        <v>0</v>
      </c>
      <c r="R17" s="17" t="s">
        <v>79</v>
      </c>
      <c r="S17" s="18" t="s">
        <v>2</v>
      </c>
      <c r="T17" s="19">
        <f t="shared" si="4"/>
        <v>0</v>
      </c>
      <c r="U17" s="17" t="s">
        <v>79</v>
      </c>
      <c r="V17" s="18" t="s">
        <v>80</v>
      </c>
      <c r="W17" s="19" t="str">
        <f t="shared" si="5"/>
        <v>2</v>
      </c>
      <c r="X17" s="17" t="s">
        <v>79</v>
      </c>
      <c r="Y17" s="18" t="s">
        <v>13</v>
      </c>
      <c r="Z17" s="19">
        <f t="shared" si="6"/>
        <v>0</v>
      </c>
      <c r="AA17" s="17" t="s">
        <v>80</v>
      </c>
      <c r="AB17" s="18" t="s">
        <v>13</v>
      </c>
      <c r="AC17" s="19" t="str">
        <f t="shared" si="7"/>
        <v>2</v>
      </c>
      <c r="AD17" s="27"/>
      <c r="AE17" s="25"/>
      <c r="AF17" s="19"/>
      <c r="AG17" s="20">
        <f t="shared" si="8"/>
        <v>4</v>
      </c>
      <c r="AH17" s="21">
        <f>'8.Spieltag'!AJ17</f>
        <v>81</v>
      </c>
      <c r="AI17" s="28">
        <f>'8.Spieltag'!AK17</f>
        <v>10</v>
      </c>
      <c r="AJ17" s="23">
        <f t="shared" si="9"/>
        <v>85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9</v>
      </c>
      <c r="B18" s="20" t="str">
        <f>'8.Spieltag'!B18</f>
        <v>Sascha</v>
      </c>
      <c r="C18" s="17" t="s">
        <v>13</v>
      </c>
      <c r="D18" s="18" t="s">
        <v>79</v>
      </c>
      <c r="E18" s="19">
        <f t="shared" si="11"/>
        <v>0</v>
      </c>
      <c r="F18" s="17" t="s">
        <v>80</v>
      </c>
      <c r="G18" s="18" t="s">
        <v>13</v>
      </c>
      <c r="H18" s="19">
        <f t="shared" si="1"/>
        <v>0</v>
      </c>
      <c r="I18" s="17" t="s">
        <v>79</v>
      </c>
      <c r="J18" s="18" t="s">
        <v>13</v>
      </c>
      <c r="K18" s="77">
        <f t="shared" si="12"/>
        <v>0</v>
      </c>
      <c r="L18" s="17" t="s">
        <v>13</v>
      </c>
      <c r="M18" s="18" t="s">
        <v>2</v>
      </c>
      <c r="N18" s="19">
        <f t="shared" si="2"/>
        <v>0</v>
      </c>
      <c r="O18" s="17" t="s">
        <v>79</v>
      </c>
      <c r="P18" s="18" t="s">
        <v>79</v>
      </c>
      <c r="Q18" s="19" t="str">
        <f t="shared" si="3"/>
        <v>5</v>
      </c>
      <c r="R18" s="17" t="s">
        <v>13</v>
      </c>
      <c r="S18" s="18" t="s">
        <v>82</v>
      </c>
      <c r="T18" s="19">
        <f t="shared" si="4"/>
        <v>0</v>
      </c>
      <c r="U18" s="17" t="s">
        <v>13</v>
      </c>
      <c r="V18" s="18" t="s">
        <v>80</v>
      </c>
      <c r="W18" s="19" t="str">
        <f t="shared" si="5"/>
        <v>2</v>
      </c>
      <c r="X18" s="17" t="s">
        <v>80</v>
      </c>
      <c r="Y18" s="18" t="s">
        <v>79</v>
      </c>
      <c r="Z18" s="19">
        <f t="shared" si="6"/>
        <v>0</v>
      </c>
      <c r="AA18" s="17" t="s">
        <v>79</v>
      </c>
      <c r="AB18" s="18" t="s">
        <v>13</v>
      </c>
      <c r="AC18" s="19" t="str">
        <f t="shared" si="7"/>
        <v>3</v>
      </c>
      <c r="AD18" s="27"/>
      <c r="AE18" s="25"/>
      <c r="AF18" s="19"/>
      <c r="AG18" s="20">
        <f t="shared" si="8"/>
        <v>10</v>
      </c>
      <c r="AH18" s="21">
        <f>'8.Spieltag'!AJ18</f>
        <v>77</v>
      </c>
      <c r="AI18" s="28">
        <f>'8.Spieltag'!AK18</f>
        <v>13</v>
      </c>
      <c r="AJ18" s="23">
        <f t="shared" si="9"/>
        <v>87</v>
      </c>
      <c r="AK18" s="24">
        <f t="shared" si="10"/>
        <v>9</v>
      </c>
      <c r="AL18" s="1"/>
    </row>
    <row r="19" spans="1:38" ht="24.95" customHeight="1" thickBot="1" x14ac:dyDescent="0.25">
      <c r="A19" s="28">
        <f t="shared" si="0"/>
        <v>4</v>
      </c>
      <c r="B19" s="20" t="str">
        <f>'8.Spieltag'!B19</f>
        <v>Schalt04</v>
      </c>
      <c r="C19" s="17" t="s">
        <v>13</v>
      </c>
      <c r="D19" s="18" t="s">
        <v>79</v>
      </c>
      <c r="E19" s="19">
        <f t="shared" si="11"/>
        <v>0</v>
      </c>
      <c r="F19" s="17" t="s">
        <v>80</v>
      </c>
      <c r="G19" s="18" t="s">
        <v>2</v>
      </c>
      <c r="H19" s="19">
        <f t="shared" si="1"/>
        <v>0</v>
      </c>
      <c r="I19" s="17" t="s">
        <v>79</v>
      </c>
      <c r="J19" s="18" t="s">
        <v>79</v>
      </c>
      <c r="K19" s="77">
        <f>IF(OR(EXACT($I$7,I19)*(EXACT($J$7,J19)))=TRUE,$AO$9,IF(($J$7-$I$7=J19-I19),$AO$8,IF(OR(EXACT($I$7&gt;$J$7,I19&gt;J19)*EXACT($I$7=$J$7,I19=J19)*EXACT($I$7&lt;$J$7,I19&lt;J19)),$AO$7,0)))*2</f>
        <v>0</v>
      </c>
      <c r="L19" s="17" t="s">
        <v>80</v>
      </c>
      <c r="M19" s="18" t="s">
        <v>79</v>
      </c>
      <c r="N19" s="19">
        <f t="shared" si="2"/>
        <v>0</v>
      </c>
      <c r="O19" s="17" t="s">
        <v>79</v>
      </c>
      <c r="P19" s="18" t="s">
        <v>79</v>
      </c>
      <c r="Q19" s="19" t="str">
        <f t="shared" si="3"/>
        <v>5</v>
      </c>
      <c r="R19" s="17" t="s">
        <v>13</v>
      </c>
      <c r="S19" s="18" t="s">
        <v>2</v>
      </c>
      <c r="T19" s="19">
        <f t="shared" si="4"/>
        <v>0</v>
      </c>
      <c r="U19" s="17" t="s">
        <v>13</v>
      </c>
      <c r="V19" s="18" t="s">
        <v>79</v>
      </c>
      <c r="W19" s="19" t="str">
        <f t="shared" si="5"/>
        <v>2</v>
      </c>
      <c r="X19" s="17" t="s">
        <v>80</v>
      </c>
      <c r="Y19" s="18" t="s">
        <v>79</v>
      </c>
      <c r="Z19" s="19">
        <f t="shared" si="6"/>
        <v>0</v>
      </c>
      <c r="AA19" s="17" t="s">
        <v>79</v>
      </c>
      <c r="AB19" s="18" t="s">
        <v>79</v>
      </c>
      <c r="AC19" s="19">
        <f t="shared" si="7"/>
        <v>0</v>
      </c>
      <c r="AD19" s="27"/>
      <c r="AE19" s="25"/>
      <c r="AF19" s="19"/>
      <c r="AG19" s="20">
        <f t="shared" si="8"/>
        <v>7</v>
      </c>
      <c r="AH19" s="21">
        <f>'8.Spieltag'!AJ19</f>
        <v>91</v>
      </c>
      <c r="AI19" s="28">
        <f>'8.Spieltag'!AK19</f>
        <v>3</v>
      </c>
      <c r="AJ19" s="23">
        <f t="shared" si="9"/>
        <v>98</v>
      </c>
      <c r="AK19" s="24">
        <f t="shared" si="10"/>
        <v>4</v>
      </c>
      <c r="AL19" s="1"/>
    </row>
    <row r="20" spans="1:38" ht="24.95" customHeight="1" thickBot="1" x14ac:dyDescent="0.25">
      <c r="A20" s="28">
        <f>AK20</f>
        <v>1</v>
      </c>
      <c r="B20" s="20" t="str">
        <f>'8.Spieltag'!B20</f>
        <v>schmiddi04</v>
      </c>
      <c r="C20" s="17" t="s">
        <v>79</v>
      </c>
      <c r="D20" s="18" t="s">
        <v>13</v>
      </c>
      <c r="E20" s="19" t="str">
        <f t="shared" si="11"/>
        <v>5</v>
      </c>
      <c r="F20" s="17" t="s">
        <v>80</v>
      </c>
      <c r="G20" s="18" t="s">
        <v>79</v>
      </c>
      <c r="H20" s="19">
        <f t="shared" si="1"/>
        <v>0</v>
      </c>
      <c r="I20" s="17" t="s">
        <v>80</v>
      </c>
      <c r="J20" s="18" t="s">
        <v>79</v>
      </c>
      <c r="K20" s="77">
        <f t="shared" si="12"/>
        <v>0</v>
      </c>
      <c r="L20" s="17" t="s">
        <v>80</v>
      </c>
      <c r="M20" s="18" t="s">
        <v>2</v>
      </c>
      <c r="N20" s="19">
        <f t="shared" si="2"/>
        <v>0</v>
      </c>
      <c r="O20" s="17" t="s">
        <v>79</v>
      </c>
      <c r="P20" s="18" t="s">
        <v>79</v>
      </c>
      <c r="Q20" s="19" t="str">
        <f t="shared" si="3"/>
        <v>5</v>
      </c>
      <c r="R20" s="17" t="s">
        <v>79</v>
      </c>
      <c r="S20" s="18" t="s">
        <v>82</v>
      </c>
      <c r="T20" s="19">
        <f t="shared" si="4"/>
        <v>0</v>
      </c>
      <c r="U20" s="17" t="s">
        <v>79</v>
      </c>
      <c r="V20" s="18" t="s">
        <v>80</v>
      </c>
      <c r="W20" s="19" t="str">
        <f t="shared" si="5"/>
        <v>2</v>
      </c>
      <c r="X20" s="17" t="s">
        <v>79</v>
      </c>
      <c r="Y20" s="18" t="s">
        <v>79</v>
      </c>
      <c r="Z20" s="19" t="str">
        <f t="shared" si="6"/>
        <v>3</v>
      </c>
      <c r="AA20" s="17" t="s">
        <v>80</v>
      </c>
      <c r="AB20" s="18" t="s">
        <v>79</v>
      </c>
      <c r="AC20" s="19" t="str">
        <f t="shared" si="7"/>
        <v>5</v>
      </c>
      <c r="AD20" s="27"/>
      <c r="AE20" s="25"/>
      <c r="AF20" s="19"/>
      <c r="AG20" s="20">
        <f>E20+H20+K20+N20+Q20+T20+W20+Z20+AC20+AF20</f>
        <v>20</v>
      </c>
      <c r="AH20" s="21">
        <f>'8.Spieltag'!AJ20</f>
        <v>105</v>
      </c>
      <c r="AI20" s="28">
        <f>'8.Spieltag'!AK20</f>
        <v>1</v>
      </c>
      <c r="AJ20" s="23">
        <f>AG20+AH20</f>
        <v>125</v>
      </c>
      <c r="AK20" s="24">
        <f t="shared" si="10"/>
        <v>1</v>
      </c>
      <c r="AL20" s="1"/>
    </row>
    <row r="21" spans="1:38" ht="24.95" customHeight="1" thickBot="1" x14ac:dyDescent="0.25">
      <c r="A21" s="28">
        <f>AK21</f>
        <v>13</v>
      </c>
      <c r="B21" s="20" t="str">
        <f>'8.Spieltag'!B21</f>
        <v>shiny</v>
      </c>
      <c r="C21" s="17" t="s">
        <v>13</v>
      </c>
      <c r="D21" s="18" t="s">
        <v>79</v>
      </c>
      <c r="E21" s="19">
        <f t="shared" si="11"/>
        <v>0</v>
      </c>
      <c r="F21" s="17" t="s">
        <v>79</v>
      </c>
      <c r="G21" s="18" t="s">
        <v>2</v>
      </c>
      <c r="H21" s="19">
        <f t="shared" si="1"/>
        <v>0</v>
      </c>
      <c r="I21" s="17" t="s">
        <v>79</v>
      </c>
      <c r="J21" s="18" t="s">
        <v>79</v>
      </c>
      <c r="K21" s="77">
        <f>IF(OR(EXACT($I$7,I21)*(EXACT($J$7,J21)))=TRUE,$AO$9,IF(($J$7-$I$7=J21-I21),$AO$8,IF(OR(EXACT($I$7&gt;$J$7,I21&gt;J21)*EXACT($I$7=$J$7,I21=J21)*EXACT($I$7&lt;$J$7,I21&lt;J21)),$AO$7,0)))*2</f>
        <v>0</v>
      </c>
      <c r="L21" s="17" t="s">
        <v>79</v>
      </c>
      <c r="M21" s="18" t="s">
        <v>13</v>
      </c>
      <c r="N21" s="19">
        <f t="shared" si="2"/>
        <v>0</v>
      </c>
      <c r="O21" s="17" t="s">
        <v>79</v>
      </c>
      <c r="P21" s="18" t="s">
        <v>79</v>
      </c>
      <c r="Q21" s="19" t="str">
        <f t="shared" si="3"/>
        <v>5</v>
      </c>
      <c r="R21" s="17" t="s">
        <v>79</v>
      </c>
      <c r="S21" s="18" t="s">
        <v>13</v>
      </c>
      <c r="T21" s="19">
        <f t="shared" si="4"/>
        <v>0</v>
      </c>
      <c r="U21" s="17" t="s">
        <v>79</v>
      </c>
      <c r="V21" s="18" t="s">
        <v>13</v>
      </c>
      <c r="W21" s="19">
        <f t="shared" si="5"/>
        <v>0</v>
      </c>
      <c r="X21" s="17" t="s">
        <v>79</v>
      </c>
      <c r="Y21" s="18" t="s">
        <v>13</v>
      </c>
      <c r="Z21" s="19">
        <f t="shared" si="6"/>
        <v>0</v>
      </c>
      <c r="AA21" s="17" t="s">
        <v>79</v>
      </c>
      <c r="AB21" s="18" t="s">
        <v>13</v>
      </c>
      <c r="AC21" s="19" t="str">
        <f t="shared" si="7"/>
        <v>3</v>
      </c>
      <c r="AD21" s="27"/>
      <c r="AE21" s="25"/>
      <c r="AF21" s="19"/>
      <c r="AG21" s="20">
        <f>E21+H21+K21+N21+Q21+T21+W21+Z21+AC21+AF21</f>
        <v>8</v>
      </c>
      <c r="AH21" s="21">
        <f>'8.Spieltag'!AJ21</f>
        <v>75</v>
      </c>
      <c r="AI21" s="28">
        <f>'8.Spieltag'!AK21</f>
        <v>14</v>
      </c>
      <c r="AJ21" s="23">
        <f>AG21+AH21</f>
        <v>83</v>
      </c>
      <c r="AK21" s="24">
        <f t="shared" si="10"/>
        <v>13</v>
      </c>
      <c r="AL21" s="1"/>
    </row>
    <row r="22" spans="1:38" ht="24.95" customHeight="1" thickBot="1" x14ac:dyDescent="0.25">
      <c r="A22" s="28">
        <f>AK22</f>
        <v>17</v>
      </c>
      <c r="B22" s="20" t="str">
        <f>'8.Spieltag'!B22</f>
        <v>Tanja04</v>
      </c>
      <c r="C22" s="17" t="s">
        <v>79</v>
      </c>
      <c r="D22" s="18" t="s">
        <v>79</v>
      </c>
      <c r="E22" s="19">
        <f t="shared" si="11"/>
        <v>0</v>
      </c>
      <c r="F22" s="17" t="s">
        <v>80</v>
      </c>
      <c r="G22" s="18" t="s">
        <v>13</v>
      </c>
      <c r="H22" s="19">
        <f t="shared" si="1"/>
        <v>0</v>
      </c>
      <c r="I22" s="17" t="s">
        <v>79</v>
      </c>
      <c r="J22" s="18" t="s">
        <v>13</v>
      </c>
      <c r="K22" s="77">
        <f t="shared" si="12"/>
        <v>0</v>
      </c>
      <c r="L22" s="17" t="s">
        <v>80</v>
      </c>
      <c r="M22" s="18" t="s">
        <v>2</v>
      </c>
      <c r="N22" s="19">
        <f t="shared" si="2"/>
        <v>0</v>
      </c>
      <c r="O22" s="17" t="s">
        <v>79</v>
      </c>
      <c r="P22" s="18" t="s">
        <v>13</v>
      </c>
      <c r="Q22" s="19">
        <f t="shared" si="3"/>
        <v>0</v>
      </c>
      <c r="R22" s="17" t="s">
        <v>80</v>
      </c>
      <c r="S22" s="18" t="s">
        <v>13</v>
      </c>
      <c r="T22" s="19">
        <f t="shared" si="4"/>
        <v>0</v>
      </c>
      <c r="U22" s="17" t="s">
        <v>13</v>
      </c>
      <c r="V22" s="18" t="s">
        <v>80</v>
      </c>
      <c r="W22" s="19" t="str">
        <f t="shared" si="5"/>
        <v>2</v>
      </c>
      <c r="X22" s="17" t="s">
        <v>79</v>
      </c>
      <c r="Y22" s="18" t="s">
        <v>79</v>
      </c>
      <c r="Z22" s="19" t="str">
        <f t="shared" si="6"/>
        <v>3</v>
      </c>
      <c r="AA22" s="17" t="s">
        <v>13</v>
      </c>
      <c r="AB22" s="18" t="s">
        <v>79</v>
      </c>
      <c r="AC22" s="19">
        <f t="shared" si="7"/>
        <v>0</v>
      </c>
      <c r="AD22" s="27"/>
      <c r="AE22" s="25"/>
      <c r="AF22" s="19"/>
      <c r="AG22" s="20">
        <f>E22+H22+K22+N22+Q22+T22+W22+Z22+AC22+AF22</f>
        <v>5</v>
      </c>
      <c r="AH22" s="21">
        <f>'8.Spieltag'!AJ22</f>
        <v>63</v>
      </c>
      <c r="AI22" s="28">
        <f>'8.Spieltag'!AK22</f>
        <v>15</v>
      </c>
      <c r="AJ22" s="23">
        <f>AG22+AH22</f>
        <v>68</v>
      </c>
      <c r="AK22" s="24">
        <f t="shared" si="10"/>
        <v>17</v>
      </c>
      <c r="AL22" s="1"/>
    </row>
    <row r="23" spans="1:38" ht="24.95" customHeight="1" thickBot="1" x14ac:dyDescent="0.25">
      <c r="A23" s="28">
        <f>AK23</f>
        <v>6</v>
      </c>
      <c r="B23" s="78" t="str">
        <f>'8.Spieltag'!B23</f>
        <v>Thomas Bülles</v>
      </c>
      <c r="C23" s="17" t="s">
        <v>13</v>
      </c>
      <c r="D23" s="18" t="s">
        <v>79</v>
      </c>
      <c r="E23" s="19">
        <f t="shared" si="11"/>
        <v>0</v>
      </c>
      <c r="F23" s="17" t="s">
        <v>80</v>
      </c>
      <c r="G23" s="18" t="s">
        <v>79</v>
      </c>
      <c r="H23" s="19">
        <f t="shared" si="1"/>
        <v>0</v>
      </c>
      <c r="I23" s="17" t="s">
        <v>79</v>
      </c>
      <c r="J23" s="18" t="s">
        <v>13</v>
      </c>
      <c r="K23" s="77">
        <f t="shared" si="12"/>
        <v>0</v>
      </c>
      <c r="L23" s="17" t="s">
        <v>79</v>
      </c>
      <c r="M23" s="18" t="s">
        <v>13</v>
      </c>
      <c r="N23" s="19">
        <f t="shared" si="2"/>
        <v>0</v>
      </c>
      <c r="O23" s="17" t="s">
        <v>79</v>
      </c>
      <c r="P23" s="18" t="s">
        <v>80</v>
      </c>
      <c r="Q23" s="19">
        <f t="shared" si="3"/>
        <v>0</v>
      </c>
      <c r="R23" s="17" t="s">
        <v>79</v>
      </c>
      <c r="S23" s="18" t="s">
        <v>13</v>
      </c>
      <c r="T23" s="19">
        <f t="shared" si="4"/>
        <v>0</v>
      </c>
      <c r="U23" s="17" t="s">
        <v>79</v>
      </c>
      <c r="V23" s="18" t="s">
        <v>80</v>
      </c>
      <c r="W23" s="19" t="str">
        <f t="shared" si="5"/>
        <v>2</v>
      </c>
      <c r="X23" s="17" t="s">
        <v>13</v>
      </c>
      <c r="Y23" s="18" t="s">
        <v>79</v>
      </c>
      <c r="Z23" s="19">
        <f t="shared" si="6"/>
        <v>0</v>
      </c>
      <c r="AA23" s="17" t="s">
        <v>79</v>
      </c>
      <c r="AB23" s="18" t="s">
        <v>13</v>
      </c>
      <c r="AC23" s="19" t="str">
        <f t="shared" si="7"/>
        <v>3</v>
      </c>
      <c r="AD23" s="27"/>
      <c r="AE23" s="25"/>
      <c r="AF23" s="19"/>
      <c r="AG23" s="20">
        <f>E23+H23+K23+N23+Q23+T23+W23+Z23+AC23+AF23</f>
        <v>5</v>
      </c>
      <c r="AH23" s="21">
        <f>'8.Spieltag'!AJ23</f>
        <v>87</v>
      </c>
      <c r="AI23" s="28">
        <f>'8.Spieltag'!AK23</f>
        <v>5</v>
      </c>
      <c r="AJ23" s="23">
        <f>AG23+AH23</f>
        <v>92</v>
      </c>
      <c r="AK23" s="24">
        <f t="shared" si="10"/>
        <v>6</v>
      </c>
      <c r="AL23" s="1"/>
    </row>
    <row r="24" spans="1:38" ht="24.95" customHeight="1" thickBot="1" x14ac:dyDescent="0.25">
      <c r="A24" s="28">
        <f>AK24</f>
        <v>5</v>
      </c>
      <c r="B24" s="20" t="str">
        <f>'8.Spieltag'!B24</f>
        <v>UltraGE</v>
      </c>
      <c r="C24" s="17" t="s">
        <v>79</v>
      </c>
      <c r="D24" s="18" t="s">
        <v>13</v>
      </c>
      <c r="E24" s="19" t="str">
        <f t="shared" si="11"/>
        <v>5</v>
      </c>
      <c r="F24" s="17" t="s">
        <v>79</v>
      </c>
      <c r="G24" s="18" t="s">
        <v>13</v>
      </c>
      <c r="H24" s="19">
        <f t="shared" si="1"/>
        <v>0</v>
      </c>
      <c r="I24" s="17" t="s">
        <v>79</v>
      </c>
      <c r="J24" s="18" t="s">
        <v>13</v>
      </c>
      <c r="K24" s="77">
        <f t="shared" si="12"/>
        <v>0</v>
      </c>
      <c r="L24" s="17" t="s">
        <v>79</v>
      </c>
      <c r="M24" s="18" t="s">
        <v>2</v>
      </c>
      <c r="N24" s="19">
        <f t="shared" si="2"/>
        <v>0</v>
      </c>
      <c r="O24" s="17" t="s">
        <v>13</v>
      </c>
      <c r="P24" s="18" t="s">
        <v>79</v>
      </c>
      <c r="Q24" s="19">
        <f t="shared" si="3"/>
        <v>0</v>
      </c>
      <c r="R24" s="17" t="s">
        <v>13</v>
      </c>
      <c r="S24" s="18" t="s">
        <v>2</v>
      </c>
      <c r="T24" s="19">
        <f t="shared" si="4"/>
        <v>0</v>
      </c>
      <c r="U24" s="17" t="s">
        <v>13</v>
      </c>
      <c r="V24" s="18" t="s">
        <v>79</v>
      </c>
      <c r="W24" s="19" t="str">
        <f t="shared" si="5"/>
        <v>2</v>
      </c>
      <c r="X24" s="17" t="s">
        <v>79</v>
      </c>
      <c r="Y24" s="18" t="s">
        <v>13</v>
      </c>
      <c r="Z24" s="19">
        <f t="shared" si="6"/>
        <v>0</v>
      </c>
      <c r="AA24" s="17" t="s">
        <v>79</v>
      </c>
      <c r="AB24" s="18" t="s">
        <v>13</v>
      </c>
      <c r="AC24" s="19" t="str">
        <f t="shared" si="7"/>
        <v>3</v>
      </c>
      <c r="AD24" s="27"/>
      <c r="AE24" s="25"/>
      <c r="AF24" s="19"/>
      <c r="AG24" s="20">
        <f>E24+H24+K24+N24+Q24+T24+W24+Z24+AC24+AF24</f>
        <v>10</v>
      </c>
      <c r="AH24" s="21">
        <f>'8.Spieltag'!AJ24</f>
        <v>83</v>
      </c>
      <c r="AI24" s="28">
        <f>'8.Spieltag'!AK24</f>
        <v>9</v>
      </c>
      <c r="AJ24" s="23">
        <f>AG24+AH24</f>
        <v>93</v>
      </c>
      <c r="AK24" s="24">
        <f t="shared" si="10"/>
        <v>5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'8.Spieltag'!AJ25</f>
        <v>0</v>
      </c>
      <c r="AI25" s="28">
        <f>'8.Spieltag'!AK25</f>
        <v>18</v>
      </c>
      <c r="AJ25" s="23">
        <f t="shared" ref="AJ25:AJ26" si="15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'8.Spieltag'!AJ26</f>
        <v>0</v>
      </c>
      <c r="AI26" s="28">
        <f>'8.Spieltag'!AK26</f>
        <v>18</v>
      </c>
      <c r="AJ26" s="23">
        <f t="shared" si="15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1029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2" priority="6">
      <formula>($AG8&gt;40)</formula>
    </cfRule>
  </conditionalFormatting>
  <conditionalFormatting sqref="C4 R4 U4 O4 L4 I6 C6 AA4 F6 O6 I4 X6 X4 AA6">
    <cfRule type="cellIs" dxfId="131" priority="3" operator="equal">
      <formula>"Schalke 04"</formula>
    </cfRule>
  </conditionalFormatting>
  <conditionalFormatting sqref="L6 AA4 R6 C6 F4 U6">
    <cfRule type="cellIs" dxfId="130" priority="2" operator="equal">
      <formula>"Schalke 04"</formula>
    </cfRule>
  </conditionalFormatting>
  <conditionalFormatting sqref="AG28:AG1048576 AG1:AG26">
    <cfRule type="top10" dxfId="129" priority="153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workbookViewId="0">
      <selection activeCell="AG11" sqref="AG1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24</v>
      </c>
      <c r="B4" s="16"/>
      <c r="C4" s="16" t="s">
        <v>11</v>
      </c>
      <c r="F4" s="16" t="s">
        <v>76</v>
      </c>
      <c r="I4" s="16" t="s">
        <v>70</v>
      </c>
      <c r="L4" s="16" t="s">
        <v>65</v>
      </c>
      <c r="O4" s="16" t="s">
        <v>12</v>
      </c>
      <c r="R4" s="16" t="s">
        <v>69</v>
      </c>
      <c r="U4" s="16" t="s">
        <v>74</v>
      </c>
      <c r="X4" s="16" t="s">
        <v>66</v>
      </c>
      <c r="AA4" s="16" t="s">
        <v>73</v>
      </c>
      <c r="AE4" s="67"/>
      <c r="AF4" s="67"/>
      <c r="AK4" s="44"/>
    </row>
    <row r="5" spans="1:41" ht="13.5" thickBot="1" x14ac:dyDescent="0.25">
      <c r="B5" s="16"/>
      <c r="F5" s="1"/>
      <c r="R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68</v>
      </c>
      <c r="I6" s="16" t="s">
        <v>78</v>
      </c>
      <c r="L6" s="16" t="s">
        <v>71</v>
      </c>
      <c r="O6" s="16" t="s">
        <v>64</v>
      </c>
      <c r="R6" s="16" t="s">
        <v>75</v>
      </c>
      <c r="U6" s="16" t="s">
        <v>63</v>
      </c>
      <c r="X6" s="16" t="s">
        <v>67</v>
      </c>
      <c r="AA6" s="16" t="s">
        <v>72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80</v>
      </c>
      <c r="D7" s="68" t="s">
        <v>2</v>
      </c>
      <c r="E7" s="69" t="s">
        <v>1</v>
      </c>
      <c r="F7" s="68" t="s">
        <v>14</v>
      </c>
      <c r="G7" s="68" t="s">
        <v>79</v>
      </c>
      <c r="H7" s="69" t="s">
        <v>1</v>
      </c>
      <c r="I7" s="68" t="s">
        <v>82</v>
      </c>
      <c r="J7" s="68" t="s">
        <v>79</v>
      </c>
      <c r="K7" s="69" t="s">
        <v>1</v>
      </c>
      <c r="L7" s="68" t="s">
        <v>13</v>
      </c>
      <c r="M7" s="68" t="s">
        <v>13</v>
      </c>
      <c r="N7" s="69" t="s">
        <v>1</v>
      </c>
      <c r="O7" s="68" t="s">
        <v>80</v>
      </c>
      <c r="P7" s="68" t="s">
        <v>13</v>
      </c>
      <c r="Q7" s="69" t="s">
        <v>1</v>
      </c>
      <c r="R7" s="68" t="s">
        <v>2</v>
      </c>
      <c r="S7" s="68" t="s">
        <v>13</v>
      </c>
      <c r="T7" s="69" t="s">
        <v>1</v>
      </c>
      <c r="U7" s="68" t="s">
        <v>2</v>
      </c>
      <c r="V7" s="68" t="s">
        <v>13</v>
      </c>
      <c r="W7" s="69" t="s">
        <v>1</v>
      </c>
      <c r="X7" s="68" t="s">
        <v>13</v>
      </c>
      <c r="Y7" s="68" t="s">
        <v>80</v>
      </c>
      <c r="Z7" s="69" t="s">
        <v>1</v>
      </c>
      <c r="AA7" s="68" t="s">
        <v>14</v>
      </c>
      <c r="AB7" s="68" t="s">
        <v>80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'9.Spieltag'!B8</f>
        <v>FlorianS04</v>
      </c>
      <c r="C8" s="17" t="s">
        <v>80</v>
      </c>
      <c r="D8" s="18" t="s">
        <v>2</v>
      </c>
      <c r="E8" s="19" t="str">
        <f>IF(OR(EXACT($C$7,C8)*(EXACT($D$7,D8)))=TRUE,$AO$9,IF(($D$7-$C$7=D8-C8),$AO$8,IF(OR(EXACT($C$7&gt;$D$7,C8&gt;D8)*EXACT($C$7=$D$7,C8=D8)*EXACT($C$7&lt;$D$7,C8&lt;D8)),$AO$7,0)))</f>
        <v>5</v>
      </c>
      <c r="F8" s="17" t="s">
        <v>79</v>
      </c>
      <c r="G8" s="18" t="s">
        <v>13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13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13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24" si="4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79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79</v>
      </c>
      <c r="V8" s="18" t="s">
        <v>79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79</v>
      </c>
      <c r="Z8" s="19" t="str">
        <f t="shared" ref="Z8:Z24" si="7"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13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'9.Spieltag'!AJ8</f>
        <v>99</v>
      </c>
      <c r="AI8" s="28">
        <f>'9.Spieltag'!AK8</f>
        <v>3</v>
      </c>
      <c r="AJ8" s="23">
        <f t="shared" ref="AJ8:AJ19" si="10">AG8+AH8</f>
        <v>108</v>
      </c>
      <c r="AK8" s="24">
        <f t="shared" ref="AK8:AK26" si="11">RANK(AJ8,$AJ$8:$AJ$26)</f>
        <v>3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15</v>
      </c>
      <c r="B9" s="20" t="str">
        <f>'9.Spieltag'!B9</f>
        <v>Franzi04</v>
      </c>
      <c r="C9" s="17" t="s">
        <v>79</v>
      </c>
      <c r="D9" s="18" t="s">
        <v>13</v>
      </c>
      <c r="E9" s="19" t="str">
        <f>IF(OR(EXACT($C$7,C9)*(EXACT($D$7,D9)))=TRUE,$AO$9,IF(($D$7-$C$7=D9-C9),$AO$8,IF(OR(EXACT($C$7&gt;$D$7,C9&gt;D9)*EXACT($C$7=$D$7,C9=D9)*EXACT($C$7&lt;$D$7,C9&lt;D9)),$AO$7,0)))</f>
        <v>2</v>
      </c>
      <c r="F9" s="17" t="s">
        <v>79</v>
      </c>
      <c r="G9" s="18" t="s">
        <v>13</v>
      </c>
      <c r="H9" s="19">
        <f t="shared" si="1"/>
        <v>0</v>
      </c>
      <c r="I9" s="17" t="s">
        <v>13</v>
      </c>
      <c r="J9" s="18" t="s">
        <v>13</v>
      </c>
      <c r="K9" s="19">
        <f t="shared" si="2"/>
        <v>0</v>
      </c>
      <c r="L9" s="17" t="s">
        <v>79</v>
      </c>
      <c r="M9" s="18" t="s">
        <v>13</v>
      </c>
      <c r="N9" s="19">
        <f t="shared" si="3"/>
        <v>0</v>
      </c>
      <c r="O9" s="17" t="s">
        <v>13</v>
      </c>
      <c r="P9" s="18" t="s">
        <v>80</v>
      </c>
      <c r="Q9" s="19">
        <f t="shared" si="4"/>
        <v>0</v>
      </c>
      <c r="R9" s="17" t="s">
        <v>13</v>
      </c>
      <c r="S9" s="18" t="s">
        <v>79</v>
      </c>
      <c r="T9" s="19" t="str">
        <f t="shared" si="5"/>
        <v>3</v>
      </c>
      <c r="U9" s="17" t="s">
        <v>79</v>
      </c>
      <c r="V9" s="18" t="s">
        <v>13</v>
      </c>
      <c r="W9" s="19">
        <f t="shared" si="6"/>
        <v>0</v>
      </c>
      <c r="X9" s="17" t="s">
        <v>13</v>
      </c>
      <c r="Y9" s="18" t="s">
        <v>79</v>
      </c>
      <c r="Z9" s="19" t="str">
        <f t="shared" si="7"/>
        <v>2</v>
      </c>
      <c r="AA9" s="17" t="s">
        <v>13</v>
      </c>
      <c r="AB9" s="18" t="s">
        <v>79</v>
      </c>
      <c r="AC9" s="19" t="str">
        <f t="shared" si="8"/>
        <v>2</v>
      </c>
      <c r="AD9" s="27"/>
      <c r="AE9" s="25"/>
      <c r="AF9" s="19"/>
      <c r="AG9" s="20">
        <f t="shared" si="9"/>
        <v>9</v>
      </c>
      <c r="AH9" s="21">
        <f>'9.Spieltag'!AJ9</f>
        <v>71</v>
      </c>
      <c r="AI9" s="28">
        <f>'9.Spieltag'!AK9</f>
        <v>15</v>
      </c>
      <c r="AJ9" s="23">
        <f t="shared" si="10"/>
        <v>80</v>
      </c>
      <c r="AK9" s="24">
        <f t="shared" si="11"/>
        <v>15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4</v>
      </c>
      <c r="B10" s="20" t="str">
        <f>'9.Spieltag'!B10</f>
        <v>jupp04</v>
      </c>
      <c r="C10" s="17" t="s">
        <v>79</v>
      </c>
      <c r="D10" s="18" t="s">
        <v>79</v>
      </c>
      <c r="E10" s="80">
        <f>IF(OR(EXACT($C$7,C10)*(EXACT($D$7,D10)))=TRUE,$AO$9,IF(($D$7-$C$7=D10-C10),$AO$8,IF(OR(EXACT($C$7&gt;$D$7,C10&gt;D10)*EXACT($C$7=$D$7,C10=D10)*EXACT($C$7&lt;$D$7,C10&lt;D10)),$AO$7,0)))*2</f>
        <v>0</v>
      </c>
      <c r="F10" s="17" t="s">
        <v>13</v>
      </c>
      <c r="G10" s="18" t="s">
        <v>13</v>
      </c>
      <c r="H10" s="19">
        <f t="shared" si="1"/>
        <v>0</v>
      </c>
      <c r="I10" s="17" t="s">
        <v>79</v>
      </c>
      <c r="J10" s="18" t="s">
        <v>13</v>
      </c>
      <c r="K10" s="19">
        <f t="shared" si="2"/>
        <v>0</v>
      </c>
      <c r="L10" s="17" t="s">
        <v>13</v>
      </c>
      <c r="M10" s="18" t="s">
        <v>13</v>
      </c>
      <c r="N10" s="19" t="str">
        <f t="shared" si="3"/>
        <v>5</v>
      </c>
      <c r="O10" s="17" t="s">
        <v>2</v>
      </c>
      <c r="P10" s="18" t="s">
        <v>79</v>
      </c>
      <c r="Q10" s="19">
        <f t="shared" si="4"/>
        <v>0</v>
      </c>
      <c r="R10" s="17" t="s">
        <v>2</v>
      </c>
      <c r="S10" s="18" t="s">
        <v>79</v>
      </c>
      <c r="T10" s="19" t="str">
        <f t="shared" si="5"/>
        <v>2</v>
      </c>
      <c r="U10" s="17" t="s">
        <v>13</v>
      </c>
      <c r="V10" s="18" t="s">
        <v>79</v>
      </c>
      <c r="W10" s="19" t="str">
        <f t="shared" si="6"/>
        <v>3</v>
      </c>
      <c r="X10" s="17" t="s">
        <v>2</v>
      </c>
      <c r="Y10" s="18" t="s">
        <v>2</v>
      </c>
      <c r="Z10" s="19">
        <f t="shared" si="7"/>
        <v>0</v>
      </c>
      <c r="AA10" s="17" t="s">
        <v>2</v>
      </c>
      <c r="AB10" s="18" t="s">
        <v>80</v>
      </c>
      <c r="AC10" s="19" t="str">
        <f t="shared" si="8"/>
        <v>2</v>
      </c>
      <c r="AD10" s="27"/>
      <c r="AE10" s="25"/>
      <c r="AF10" s="19"/>
      <c r="AG10" s="20">
        <f t="shared" si="9"/>
        <v>12</v>
      </c>
      <c r="AH10" s="21">
        <f>'9.Spieltag'!AJ10</f>
        <v>92</v>
      </c>
      <c r="AI10" s="28">
        <f>'9.Spieltag'!AK10</f>
        <v>6</v>
      </c>
      <c r="AJ10" s="23">
        <f t="shared" si="10"/>
        <v>104</v>
      </c>
      <c r="AK10" s="24">
        <f t="shared" si="11"/>
        <v>4</v>
      </c>
      <c r="AL10" s="72"/>
    </row>
    <row r="11" spans="1:41" ht="24.95" customHeight="1" thickBot="1" x14ac:dyDescent="0.25">
      <c r="A11" s="28">
        <f t="shared" si="0"/>
        <v>4</v>
      </c>
      <c r="B11" s="20" t="str">
        <f>'9.Spieltag'!B11</f>
        <v>Lola04</v>
      </c>
      <c r="C11" s="17" t="s">
        <v>80</v>
      </c>
      <c r="D11" s="18" t="s">
        <v>90</v>
      </c>
      <c r="E11" s="19" t="str">
        <f>IF(OR(EXACT($C$7,C11)*(EXACT($D$7,D11)))=TRUE,$AO$9,IF(($D$7-$C$7=D11-C11),$AO$8,IF(OR(EXACT($C$7&gt;$D$7,C11&gt;D11)*EXACT($C$7=$D$7,C11=D11)*EXACT($C$7&lt;$D$7,C11&lt;D11)),$AO$7,0)))</f>
        <v>2</v>
      </c>
      <c r="F11" s="17" t="s">
        <v>79</v>
      </c>
      <c r="G11" s="18" t="s">
        <v>13</v>
      </c>
      <c r="H11" s="19">
        <f t="shared" si="1"/>
        <v>0</v>
      </c>
      <c r="I11" s="17" t="s">
        <v>79</v>
      </c>
      <c r="J11" s="18" t="s">
        <v>80</v>
      </c>
      <c r="K11" s="19" t="str">
        <f t="shared" si="2"/>
        <v>2</v>
      </c>
      <c r="L11" s="17" t="s">
        <v>13</v>
      </c>
      <c r="M11" s="18" t="s">
        <v>13</v>
      </c>
      <c r="N11" s="19" t="str">
        <f t="shared" si="3"/>
        <v>5</v>
      </c>
      <c r="O11" s="17" t="s">
        <v>13</v>
      </c>
      <c r="P11" s="18" t="s">
        <v>79</v>
      </c>
      <c r="Q11" s="19">
        <f t="shared" si="4"/>
        <v>0</v>
      </c>
      <c r="R11" s="17" t="s">
        <v>2</v>
      </c>
      <c r="S11" s="18" t="s">
        <v>79</v>
      </c>
      <c r="T11" s="19" t="str">
        <f t="shared" si="5"/>
        <v>2</v>
      </c>
      <c r="U11" s="17" t="s">
        <v>13</v>
      </c>
      <c r="V11" s="18" t="s">
        <v>79</v>
      </c>
      <c r="W11" s="19" t="str">
        <f t="shared" si="6"/>
        <v>3</v>
      </c>
      <c r="X11" s="17" t="s">
        <v>13</v>
      </c>
      <c r="Y11" s="18" t="s">
        <v>79</v>
      </c>
      <c r="Z11" s="19" t="str">
        <f t="shared" si="7"/>
        <v>2</v>
      </c>
      <c r="AA11" s="17" t="s">
        <v>13</v>
      </c>
      <c r="AB11" s="18" t="s">
        <v>79</v>
      </c>
      <c r="AC11" s="19" t="str">
        <f t="shared" si="8"/>
        <v>2</v>
      </c>
      <c r="AD11" s="27"/>
      <c r="AE11" s="25"/>
      <c r="AF11" s="19"/>
      <c r="AG11" s="20">
        <f t="shared" si="9"/>
        <v>18</v>
      </c>
      <c r="AH11" s="21">
        <f>'9.Spieltag'!AJ11</f>
        <v>86</v>
      </c>
      <c r="AI11" s="28">
        <f>'9.Spieltag'!AK11</f>
        <v>10</v>
      </c>
      <c r="AJ11" s="23">
        <f t="shared" si="10"/>
        <v>104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2</v>
      </c>
      <c r="B12" s="20" t="str">
        <f>'9.Spieltag'!B12</f>
        <v>Master1</v>
      </c>
      <c r="C12" s="17" t="s">
        <v>13</v>
      </c>
      <c r="D12" s="18" t="s">
        <v>79</v>
      </c>
      <c r="E12" s="77">
        <f t="shared" ref="E12:E22" si="12">IF(OR(EXACT($C$7,C12)*(EXACT($D$7,D12)))=TRUE,$AO$9,IF(($D$7-$C$7=D12-C12),$AO$8,IF(OR(EXACT($C$7&gt;$D$7,C12&gt;D12)*EXACT($C$7=$D$7,C12=D12)*EXACT($C$7&lt;$D$7,C12&lt;D12)),$AO$7,0)))*4</f>
        <v>0</v>
      </c>
      <c r="F12" s="17" t="s">
        <v>13</v>
      </c>
      <c r="G12" s="18" t="s">
        <v>79</v>
      </c>
      <c r="H12" s="19" t="str">
        <f t="shared" si="1"/>
        <v>2</v>
      </c>
      <c r="I12" s="17" t="s">
        <v>79</v>
      </c>
      <c r="J12" s="18" t="s">
        <v>79</v>
      </c>
      <c r="K12" s="19">
        <f t="shared" si="2"/>
        <v>0</v>
      </c>
      <c r="L12" s="17" t="s">
        <v>79</v>
      </c>
      <c r="M12" s="18" t="s">
        <v>2</v>
      </c>
      <c r="N12" s="19">
        <f t="shared" si="3"/>
        <v>0</v>
      </c>
      <c r="O12" s="17" t="s">
        <v>13</v>
      </c>
      <c r="P12" s="18" t="s">
        <v>13</v>
      </c>
      <c r="Q12" s="19">
        <f t="shared" si="4"/>
        <v>0</v>
      </c>
      <c r="R12" s="17" t="s">
        <v>2</v>
      </c>
      <c r="S12" s="18" t="s">
        <v>79</v>
      </c>
      <c r="T12" s="19" t="str">
        <f t="shared" si="5"/>
        <v>2</v>
      </c>
      <c r="U12" s="17" t="s">
        <v>13</v>
      </c>
      <c r="V12" s="18" t="s">
        <v>13</v>
      </c>
      <c r="W12" s="19">
        <f t="shared" si="6"/>
        <v>0</v>
      </c>
      <c r="X12" s="17" t="s">
        <v>13</v>
      </c>
      <c r="Y12" s="18" t="s">
        <v>79</v>
      </c>
      <c r="Z12" s="19" t="str">
        <f t="shared" si="7"/>
        <v>2</v>
      </c>
      <c r="AA12" s="17" t="s">
        <v>2</v>
      </c>
      <c r="AB12" s="18" t="s">
        <v>13</v>
      </c>
      <c r="AC12" s="19" t="str">
        <f t="shared" si="8"/>
        <v>2</v>
      </c>
      <c r="AD12" s="26"/>
      <c r="AE12" s="25"/>
      <c r="AF12" s="19"/>
      <c r="AG12" s="20">
        <f t="shared" si="9"/>
        <v>8</v>
      </c>
      <c r="AH12" s="21">
        <f>'9.Spieltag'!AJ12</f>
        <v>104</v>
      </c>
      <c r="AI12" s="28">
        <f>'9.Spieltag'!AK12</f>
        <v>2</v>
      </c>
      <c r="AJ12" s="23">
        <f t="shared" si="10"/>
        <v>112</v>
      </c>
      <c r="AK12" s="24">
        <f t="shared" si="11"/>
        <v>2</v>
      </c>
      <c r="AL12" s="1"/>
    </row>
    <row r="13" spans="1:41" ht="24.95" customHeight="1" thickBot="1" x14ac:dyDescent="0.25">
      <c r="A13" s="28">
        <f t="shared" si="0"/>
        <v>13</v>
      </c>
      <c r="B13" s="78" t="str">
        <f>'9.Spieltag'!B13</f>
        <v>MB AC Norbert</v>
      </c>
      <c r="C13" s="17" t="s">
        <v>13</v>
      </c>
      <c r="D13" s="18" t="s">
        <v>80</v>
      </c>
      <c r="E13" s="77">
        <f t="shared" si="12"/>
        <v>0</v>
      </c>
      <c r="F13" s="17" t="s">
        <v>79</v>
      </c>
      <c r="G13" s="18" t="s">
        <v>79</v>
      </c>
      <c r="H13" s="19">
        <f t="shared" si="1"/>
        <v>0</v>
      </c>
      <c r="I13" s="17" t="s">
        <v>80</v>
      </c>
      <c r="J13" s="18" t="s">
        <v>80</v>
      </c>
      <c r="K13" s="19">
        <f t="shared" si="2"/>
        <v>0</v>
      </c>
      <c r="L13" s="17" t="s">
        <v>79</v>
      </c>
      <c r="M13" s="18" t="s">
        <v>13</v>
      </c>
      <c r="N13" s="19">
        <f t="shared" si="3"/>
        <v>0</v>
      </c>
      <c r="O13" s="17" t="s">
        <v>13</v>
      </c>
      <c r="P13" s="18" t="s">
        <v>13</v>
      </c>
      <c r="Q13" s="19">
        <f t="shared" si="4"/>
        <v>0</v>
      </c>
      <c r="R13" s="17" t="s">
        <v>13</v>
      </c>
      <c r="S13" s="18" t="s">
        <v>79</v>
      </c>
      <c r="T13" s="19" t="str">
        <f t="shared" si="5"/>
        <v>3</v>
      </c>
      <c r="U13" s="17" t="s">
        <v>13</v>
      </c>
      <c r="V13" s="18" t="s">
        <v>80</v>
      </c>
      <c r="W13" s="19" t="str">
        <f t="shared" si="6"/>
        <v>2</v>
      </c>
      <c r="X13" s="17" t="s">
        <v>79</v>
      </c>
      <c r="Y13" s="18" t="s">
        <v>80</v>
      </c>
      <c r="Z13" s="19" t="str">
        <f t="shared" si="7"/>
        <v>2</v>
      </c>
      <c r="AA13" s="17" t="s">
        <v>13</v>
      </c>
      <c r="AB13" s="18" t="s">
        <v>13</v>
      </c>
      <c r="AC13" s="19">
        <f t="shared" si="8"/>
        <v>0</v>
      </c>
      <c r="AD13" s="27"/>
      <c r="AE13" s="25"/>
      <c r="AF13" s="19"/>
      <c r="AG13" s="20">
        <f t="shared" si="9"/>
        <v>7</v>
      </c>
      <c r="AH13" s="21">
        <f>'9.Spieltag'!AJ13</f>
        <v>83</v>
      </c>
      <c r="AI13" s="28">
        <f>'9.Spieltag'!AK13</f>
        <v>13</v>
      </c>
      <c r="AJ13" s="23">
        <f t="shared" si="10"/>
        <v>90</v>
      </c>
      <c r="AK13" s="24">
        <f t="shared" si="11"/>
        <v>13</v>
      </c>
      <c r="AL13" s="1"/>
    </row>
    <row r="14" spans="1:41" ht="24.95" customHeight="1" thickBot="1" x14ac:dyDescent="0.25">
      <c r="A14" s="28">
        <f t="shared" si="0"/>
        <v>10</v>
      </c>
      <c r="B14" s="20" t="str">
        <f>'9.Spieltag'!B14</f>
        <v>Mike04</v>
      </c>
      <c r="C14" s="17" t="s">
        <v>13</v>
      </c>
      <c r="D14" s="18" t="s">
        <v>79</v>
      </c>
      <c r="E14" s="77">
        <f t="shared" si="12"/>
        <v>0</v>
      </c>
      <c r="F14" s="17" t="s">
        <v>13</v>
      </c>
      <c r="G14" s="18" t="s">
        <v>80</v>
      </c>
      <c r="H14" s="19" t="str">
        <f t="shared" si="1"/>
        <v>2</v>
      </c>
      <c r="I14" s="17" t="s">
        <v>79</v>
      </c>
      <c r="J14" s="18" t="s">
        <v>80</v>
      </c>
      <c r="K14" s="19" t="str">
        <f t="shared" si="2"/>
        <v>2</v>
      </c>
      <c r="L14" s="17" t="s">
        <v>80</v>
      </c>
      <c r="M14" s="18" t="s">
        <v>13</v>
      </c>
      <c r="N14" s="19">
        <f t="shared" si="3"/>
        <v>0</v>
      </c>
      <c r="O14" s="17" t="s">
        <v>13</v>
      </c>
      <c r="P14" s="18" t="s">
        <v>80</v>
      </c>
      <c r="Q14" s="19">
        <f t="shared" si="4"/>
        <v>0</v>
      </c>
      <c r="R14" s="17" t="s">
        <v>2</v>
      </c>
      <c r="S14" s="18" t="s">
        <v>80</v>
      </c>
      <c r="T14" s="19" t="str">
        <f t="shared" si="5"/>
        <v>2</v>
      </c>
      <c r="U14" s="17" t="s">
        <v>13</v>
      </c>
      <c r="V14" s="18" t="s">
        <v>80</v>
      </c>
      <c r="W14" s="19" t="str">
        <f t="shared" si="6"/>
        <v>2</v>
      </c>
      <c r="X14" s="17" t="s">
        <v>80</v>
      </c>
      <c r="Y14" s="18" t="s">
        <v>13</v>
      </c>
      <c r="Z14" s="19">
        <f t="shared" si="7"/>
        <v>0</v>
      </c>
      <c r="AA14" s="17" t="s">
        <v>2</v>
      </c>
      <c r="AB14" s="18" t="s">
        <v>80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>
        <f>'9.Spieltag'!AJ14</f>
        <v>86</v>
      </c>
      <c r="AI14" s="28">
        <f>'9.Spieltag'!AK14</f>
        <v>10</v>
      </c>
      <c r="AJ14" s="23">
        <f t="shared" si="10"/>
        <v>96</v>
      </c>
      <c r="AK14" s="24">
        <f t="shared" si="11"/>
        <v>10</v>
      </c>
      <c r="AL14" s="1"/>
    </row>
    <row r="15" spans="1:41" ht="24.95" customHeight="1" thickBot="1" x14ac:dyDescent="0.25">
      <c r="A15" s="28">
        <f t="shared" si="0"/>
        <v>16</v>
      </c>
      <c r="B15" s="20" t="str">
        <f>'9.Spieltag'!B15</f>
        <v>Nico1904</v>
      </c>
      <c r="C15" s="17" t="s">
        <v>13</v>
      </c>
      <c r="D15" s="18" t="s">
        <v>13</v>
      </c>
      <c r="E15" s="77">
        <f t="shared" si="12"/>
        <v>0</v>
      </c>
      <c r="F15" s="17" t="s">
        <v>79</v>
      </c>
      <c r="G15" s="18" t="s">
        <v>79</v>
      </c>
      <c r="H15" s="19">
        <f t="shared" si="1"/>
        <v>0</v>
      </c>
      <c r="I15" s="17" t="s">
        <v>13</v>
      </c>
      <c r="J15" s="18" t="s">
        <v>79</v>
      </c>
      <c r="K15" s="19" t="str">
        <f t="shared" si="2"/>
        <v>2</v>
      </c>
      <c r="L15" s="17" t="s">
        <v>79</v>
      </c>
      <c r="M15" s="18" t="s">
        <v>13</v>
      </c>
      <c r="N15" s="19">
        <f t="shared" si="3"/>
        <v>0</v>
      </c>
      <c r="O15" s="17" t="s">
        <v>13</v>
      </c>
      <c r="P15" s="18" t="s">
        <v>79</v>
      </c>
      <c r="Q15" s="19">
        <f t="shared" si="4"/>
        <v>0</v>
      </c>
      <c r="R15" s="17" t="s">
        <v>2</v>
      </c>
      <c r="S15" s="18" t="s">
        <v>80</v>
      </c>
      <c r="T15" s="19" t="str">
        <f t="shared" si="5"/>
        <v>2</v>
      </c>
      <c r="U15" s="17" t="s">
        <v>79</v>
      </c>
      <c r="V15" s="18" t="s">
        <v>13</v>
      </c>
      <c r="W15" s="19">
        <f t="shared" si="6"/>
        <v>0</v>
      </c>
      <c r="X15" s="17" t="s">
        <v>79</v>
      </c>
      <c r="Y15" s="18" t="s">
        <v>2</v>
      </c>
      <c r="Z15" s="19">
        <f t="shared" si="7"/>
        <v>0</v>
      </c>
      <c r="AA15" s="17" t="s">
        <v>2</v>
      </c>
      <c r="AB15" s="18" t="s">
        <v>79</v>
      </c>
      <c r="AC15" s="19" t="str">
        <f t="shared" si="8"/>
        <v>2</v>
      </c>
      <c r="AD15" s="27"/>
      <c r="AE15" s="25"/>
      <c r="AF15" s="19"/>
      <c r="AG15" s="20">
        <f t="shared" si="9"/>
        <v>6</v>
      </c>
      <c r="AH15" s="21">
        <f>'9.Spieltag'!AJ15</f>
        <v>70</v>
      </c>
      <c r="AI15" s="28">
        <f>'9.Spieltag'!AK15</f>
        <v>16</v>
      </c>
      <c r="AJ15" s="23">
        <f t="shared" si="10"/>
        <v>76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7</v>
      </c>
      <c r="B16" s="20" t="str">
        <f>'9.Spieltag'!B16</f>
        <v>Reinhold</v>
      </c>
      <c r="C16" s="17" t="s">
        <v>2</v>
      </c>
      <c r="D16" s="18" t="s">
        <v>79</v>
      </c>
      <c r="E16" s="77">
        <f t="shared" si="12"/>
        <v>0</v>
      </c>
      <c r="F16" s="17" t="s">
        <v>13</v>
      </c>
      <c r="G16" s="18" t="s">
        <v>90</v>
      </c>
      <c r="H16" s="19">
        <f t="shared" si="1"/>
        <v>0</v>
      </c>
      <c r="I16" s="17" t="s">
        <v>79</v>
      </c>
      <c r="J16" s="18" t="s">
        <v>80</v>
      </c>
      <c r="K16" s="19" t="str">
        <f t="shared" si="2"/>
        <v>2</v>
      </c>
      <c r="L16" s="17" t="s">
        <v>79</v>
      </c>
      <c r="M16" s="18" t="s">
        <v>2</v>
      </c>
      <c r="N16" s="19">
        <f t="shared" si="3"/>
        <v>0</v>
      </c>
      <c r="O16" s="17" t="s">
        <v>2</v>
      </c>
      <c r="P16" s="18" t="s">
        <v>79</v>
      </c>
      <c r="Q16" s="19">
        <f t="shared" si="4"/>
        <v>0</v>
      </c>
      <c r="R16" s="17" t="s">
        <v>2</v>
      </c>
      <c r="S16" s="18" t="s">
        <v>79</v>
      </c>
      <c r="T16" s="19" t="str">
        <f t="shared" si="5"/>
        <v>2</v>
      </c>
      <c r="U16" s="17" t="s">
        <v>2</v>
      </c>
      <c r="V16" s="18" t="s">
        <v>79</v>
      </c>
      <c r="W16" s="19" t="str">
        <f t="shared" si="6"/>
        <v>2</v>
      </c>
      <c r="X16" s="17" t="s">
        <v>2</v>
      </c>
      <c r="Y16" s="18" t="s">
        <v>13</v>
      </c>
      <c r="Z16" s="19" t="str">
        <f t="shared" si="7"/>
        <v>2</v>
      </c>
      <c r="AA16" s="17" t="s">
        <v>2</v>
      </c>
      <c r="AB16" s="18" t="s">
        <v>80</v>
      </c>
      <c r="AC16" s="19" t="str">
        <f t="shared" si="8"/>
        <v>2</v>
      </c>
      <c r="AD16" s="27"/>
      <c r="AE16" s="25"/>
      <c r="AF16" s="19"/>
      <c r="AG16" s="20">
        <f t="shared" si="9"/>
        <v>10</v>
      </c>
      <c r="AH16" s="21">
        <f>'9.Spieltag'!AJ16</f>
        <v>91</v>
      </c>
      <c r="AI16" s="28">
        <f>'9.Spieltag'!AK16</f>
        <v>8</v>
      </c>
      <c r="AJ16" s="23">
        <f t="shared" si="10"/>
        <v>101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12</v>
      </c>
      <c r="B17" s="20" t="str">
        <f>'9.Spieltag'!B17</f>
        <v>Ricardo04</v>
      </c>
      <c r="C17" s="17" t="s">
        <v>13</v>
      </c>
      <c r="D17" s="18" t="s">
        <v>79</v>
      </c>
      <c r="E17" s="77">
        <f t="shared" si="12"/>
        <v>0</v>
      </c>
      <c r="F17" s="17" t="s">
        <v>79</v>
      </c>
      <c r="G17" s="18" t="s">
        <v>13</v>
      </c>
      <c r="H17" s="19">
        <f t="shared" si="1"/>
        <v>0</v>
      </c>
      <c r="I17" s="17" t="s">
        <v>13</v>
      </c>
      <c r="J17" s="18" t="s">
        <v>79</v>
      </c>
      <c r="K17" s="19" t="str">
        <f t="shared" si="2"/>
        <v>2</v>
      </c>
      <c r="L17" s="17" t="s">
        <v>80</v>
      </c>
      <c r="M17" s="18" t="s">
        <v>13</v>
      </c>
      <c r="N17" s="19">
        <f t="shared" si="3"/>
        <v>0</v>
      </c>
      <c r="O17" s="17" t="s">
        <v>79</v>
      </c>
      <c r="P17" s="18" t="s">
        <v>79</v>
      </c>
      <c r="Q17" s="19">
        <f t="shared" si="4"/>
        <v>0</v>
      </c>
      <c r="R17" s="17" t="s">
        <v>2</v>
      </c>
      <c r="S17" s="18" t="s">
        <v>80</v>
      </c>
      <c r="T17" s="19" t="str">
        <f t="shared" si="5"/>
        <v>2</v>
      </c>
      <c r="U17" s="17" t="s">
        <v>79</v>
      </c>
      <c r="V17" s="18" t="s">
        <v>13</v>
      </c>
      <c r="W17" s="19">
        <f t="shared" si="6"/>
        <v>0</v>
      </c>
      <c r="X17" s="17" t="s">
        <v>79</v>
      </c>
      <c r="Y17" s="18" t="s">
        <v>13</v>
      </c>
      <c r="Z17" s="19">
        <f t="shared" si="7"/>
        <v>0</v>
      </c>
      <c r="AA17" s="17" t="s">
        <v>82</v>
      </c>
      <c r="AB17" s="18" t="s">
        <v>79</v>
      </c>
      <c r="AC17" s="19" t="str">
        <f t="shared" si="8"/>
        <v>2</v>
      </c>
      <c r="AD17" s="27"/>
      <c r="AE17" s="25"/>
      <c r="AF17" s="19"/>
      <c r="AG17" s="20">
        <f t="shared" si="9"/>
        <v>6</v>
      </c>
      <c r="AH17" s="21">
        <f>'9.Spieltag'!AJ17</f>
        <v>85</v>
      </c>
      <c r="AI17" s="28">
        <f>'9.Spieltag'!AK17</f>
        <v>12</v>
      </c>
      <c r="AJ17" s="23">
        <f t="shared" si="10"/>
        <v>91</v>
      </c>
      <c r="AK17" s="24">
        <f t="shared" si="11"/>
        <v>12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Sascha</v>
      </c>
      <c r="C18" s="17" t="s">
        <v>79</v>
      </c>
      <c r="D18" s="18" t="s">
        <v>13</v>
      </c>
      <c r="E18" s="19" t="str">
        <f>IF(OR(EXACT($C$7,C18)*(EXACT($D$7,D18)))=TRUE,$AO$9,IF(($D$7-$C$7=D18-C18),$AO$8,IF(OR(EXACT($C$7&gt;$D$7,C18&gt;D18)*EXACT($C$7=$D$7,C18=D18)*EXACT($C$7&lt;$D$7,C18&lt;D18)),$AO$7,0)))</f>
        <v>2</v>
      </c>
      <c r="F18" s="17" t="s">
        <v>2</v>
      </c>
      <c r="G18" s="18" t="s">
        <v>79</v>
      </c>
      <c r="H18" s="19" t="str">
        <f t="shared" si="1"/>
        <v>2</v>
      </c>
      <c r="I18" s="17" t="s">
        <v>79</v>
      </c>
      <c r="J18" s="18" t="s">
        <v>79</v>
      </c>
      <c r="K18" s="19">
        <f t="shared" si="2"/>
        <v>0</v>
      </c>
      <c r="L18" s="17" t="s">
        <v>79</v>
      </c>
      <c r="M18" s="18" t="s">
        <v>2</v>
      </c>
      <c r="N18" s="19">
        <f t="shared" si="3"/>
        <v>0</v>
      </c>
      <c r="O18" s="17" t="s">
        <v>13</v>
      </c>
      <c r="P18" s="18" t="s">
        <v>79</v>
      </c>
      <c r="Q18" s="19">
        <f t="shared" si="4"/>
        <v>0</v>
      </c>
      <c r="R18" s="17" t="s">
        <v>13</v>
      </c>
      <c r="S18" s="18" t="s">
        <v>13</v>
      </c>
      <c r="T18" s="19">
        <f t="shared" si="5"/>
        <v>0</v>
      </c>
      <c r="U18" s="17" t="s">
        <v>79</v>
      </c>
      <c r="V18" s="18" t="s">
        <v>2</v>
      </c>
      <c r="W18" s="19">
        <f t="shared" si="6"/>
        <v>0</v>
      </c>
      <c r="X18" s="17" t="s">
        <v>13</v>
      </c>
      <c r="Y18" s="18" t="s">
        <v>13</v>
      </c>
      <c r="Z18" s="19">
        <f t="shared" si="7"/>
        <v>0</v>
      </c>
      <c r="AA18" s="17" t="s">
        <v>13</v>
      </c>
      <c r="AB18" s="18" t="s">
        <v>79</v>
      </c>
      <c r="AC18" s="19" t="str">
        <f t="shared" si="8"/>
        <v>2</v>
      </c>
      <c r="AD18" s="27"/>
      <c r="AE18" s="25"/>
      <c r="AF18" s="19"/>
      <c r="AG18" s="20">
        <f t="shared" si="9"/>
        <v>6</v>
      </c>
      <c r="AH18" s="21">
        <f>'9.Spieltag'!AJ18</f>
        <v>87</v>
      </c>
      <c r="AI18" s="28">
        <f>'9.Spieltag'!AK18</f>
        <v>9</v>
      </c>
      <c r="AJ18" s="23">
        <f t="shared" si="10"/>
        <v>93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4</v>
      </c>
      <c r="B19" s="20" t="str">
        <f>'9.Spieltag'!B19</f>
        <v>Schalt04</v>
      </c>
      <c r="C19" s="17" t="s">
        <v>79</v>
      </c>
      <c r="D19" s="18" t="s">
        <v>13</v>
      </c>
      <c r="E19" s="19" t="str">
        <f>IF(OR(EXACT($C$7,C19)*(EXACT($D$7,D19)))=TRUE,$AO$9,IF(($D$7-$C$7=D19-C19),$AO$8,IF(OR(EXACT($C$7&gt;$D$7,C19&gt;D19)*EXACT($C$7=$D$7,C19=D19)*EXACT($C$7&lt;$D$7,C19&lt;D19)),$AO$7,0)))</f>
        <v>2</v>
      </c>
      <c r="F19" s="17" t="s">
        <v>79</v>
      </c>
      <c r="G19" s="18" t="s">
        <v>13</v>
      </c>
      <c r="H19" s="19">
        <f t="shared" si="1"/>
        <v>0</v>
      </c>
      <c r="I19" s="17" t="s">
        <v>79</v>
      </c>
      <c r="J19" s="18" t="s">
        <v>79</v>
      </c>
      <c r="K19" s="19">
        <f t="shared" si="2"/>
        <v>0</v>
      </c>
      <c r="L19" s="17" t="s">
        <v>79</v>
      </c>
      <c r="M19" s="18" t="s">
        <v>13</v>
      </c>
      <c r="N19" s="19">
        <f t="shared" si="3"/>
        <v>0</v>
      </c>
      <c r="O19" s="17" t="s">
        <v>13</v>
      </c>
      <c r="P19" s="18" t="s">
        <v>79</v>
      </c>
      <c r="Q19" s="19">
        <f t="shared" si="4"/>
        <v>0</v>
      </c>
      <c r="R19" s="17" t="s">
        <v>2</v>
      </c>
      <c r="S19" s="18" t="s">
        <v>80</v>
      </c>
      <c r="T19" s="19" t="str">
        <f t="shared" si="5"/>
        <v>2</v>
      </c>
      <c r="U19" s="17" t="s">
        <v>13</v>
      </c>
      <c r="V19" s="18" t="s">
        <v>13</v>
      </c>
      <c r="W19" s="19">
        <f t="shared" si="6"/>
        <v>0</v>
      </c>
      <c r="X19" s="17" t="s">
        <v>79</v>
      </c>
      <c r="Y19" s="18" t="s">
        <v>2</v>
      </c>
      <c r="Z19" s="19">
        <f t="shared" si="7"/>
        <v>0</v>
      </c>
      <c r="AA19" s="17" t="s">
        <v>2</v>
      </c>
      <c r="AB19" s="18" t="s">
        <v>79</v>
      </c>
      <c r="AC19" s="19" t="str">
        <f t="shared" si="8"/>
        <v>2</v>
      </c>
      <c r="AD19" s="27"/>
      <c r="AE19" s="25"/>
      <c r="AF19" s="19"/>
      <c r="AG19" s="20">
        <f t="shared" si="9"/>
        <v>6</v>
      </c>
      <c r="AH19" s="21">
        <f>'9.Spieltag'!AJ19</f>
        <v>98</v>
      </c>
      <c r="AI19" s="28">
        <f>'9.Spieltag'!AK19</f>
        <v>4</v>
      </c>
      <c r="AJ19" s="23">
        <f t="shared" si="10"/>
        <v>104</v>
      </c>
      <c r="AK19" s="24">
        <f t="shared" si="11"/>
        <v>4</v>
      </c>
      <c r="AL19" s="1"/>
    </row>
    <row r="20" spans="1:38" ht="24.95" customHeight="1" thickBot="1" x14ac:dyDescent="0.25">
      <c r="A20" s="28">
        <f>AK20</f>
        <v>1</v>
      </c>
      <c r="B20" s="20" t="str">
        <f>'9.Spieltag'!B20</f>
        <v>schmiddi04</v>
      </c>
      <c r="C20" s="17" t="s">
        <v>79</v>
      </c>
      <c r="D20" s="18" t="s">
        <v>80</v>
      </c>
      <c r="E20" s="77">
        <f t="shared" si="12"/>
        <v>0</v>
      </c>
      <c r="F20" s="17" t="s">
        <v>79</v>
      </c>
      <c r="G20" s="18" t="s">
        <v>13</v>
      </c>
      <c r="H20" s="19">
        <f t="shared" si="1"/>
        <v>0</v>
      </c>
      <c r="I20" s="17" t="s">
        <v>13</v>
      </c>
      <c r="J20" s="18" t="s">
        <v>80</v>
      </c>
      <c r="K20" s="19" t="str">
        <f t="shared" si="2"/>
        <v>2</v>
      </c>
      <c r="L20" s="17" t="s">
        <v>80</v>
      </c>
      <c r="M20" s="18" t="s">
        <v>79</v>
      </c>
      <c r="N20" s="19">
        <f t="shared" si="3"/>
        <v>0</v>
      </c>
      <c r="O20" s="17" t="s">
        <v>79</v>
      </c>
      <c r="P20" s="18" t="s">
        <v>79</v>
      </c>
      <c r="Q20" s="19">
        <f t="shared" si="4"/>
        <v>0</v>
      </c>
      <c r="R20" s="17" t="s">
        <v>13</v>
      </c>
      <c r="S20" s="18" t="s">
        <v>80</v>
      </c>
      <c r="T20" s="19" t="str">
        <f t="shared" si="5"/>
        <v>2</v>
      </c>
      <c r="U20" s="17" t="s">
        <v>13</v>
      </c>
      <c r="V20" s="18" t="s">
        <v>13</v>
      </c>
      <c r="W20" s="19">
        <f t="shared" si="6"/>
        <v>0</v>
      </c>
      <c r="X20" s="17" t="s">
        <v>80</v>
      </c>
      <c r="Y20" s="18" t="s">
        <v>13</v>
      </c>
      <c r="Z20" s="19">
        <f t="shared" si="7"/>
        <v>0</v>
      </c>
      <c r="AA20" s="17" t="s">
        <v>82</v>
      </c>
      <c r="AB20" s="18" t="s">
        <v>79</v>
      </c>
      <c r="AC20" s="19" t="str">
        <f t="shared" si="8"/>
        <v>2</v>
      </c>
      <c r="AD20" s="27"/>
      <c r="AE20" s="25"/>
      <c r="AF20" s="19"/>
      <c r="AG20" s="20">
        <f>E20+H20+K20+N20+Q20+T20+W20+Z20+AC20+AF20</f>
        <v>6</v>
      </c>
      <c r="AH20" s="21">
        <f>'9.Spieltag'!AJ20</f>
        <v>125</v>
      </c>
      <c r="AI20" s="28">
        <f>'9.Spieltag'!AK20</f>
        <v>1</v>
      </c>
      <c r="AJ20" s="23">
        <f>AG20+AH20</f>
        <v>131</v>
      </c>
      <c r="AK20" s="24">
        <f t="shared" si="11"/>
        <v>1</v>
      </c>
      <c r="AL20" s="1"/>
    </row>
    <row r="21" spans="1:38" ht="24.95" customHeight="1" thickBot="1" x14ac:dyDescent="0.25">
      <c r="A21" s="28">
        <f>AK21</f>
        <v>14</v>
      </c>
      <c r="B21" s="20" t="str">
        <f>'9.Spieltag'!B21</f>
        <v>shiny</v>
      </c>
      <c r="C21" s="17" t="s">
        <v>13</v>
      </c>
      <c r="D21" s="18" t="s">
        <v>79</v>
      </c>
      <c r="E21" s="77">
        <f t="shared" si="12"/>
        <v>0</v>
      </c>
      <c r="F21" s="17" t="s">
        <v>79</v>
      </c>
      <c r="G21" s="18" t="s">
        <v>79</v>
      </c>
      <c r="H21" s="19">
        <f t="shared" si="1"/>
        <v>0</v>
      </c>
      <c r="I21" s="17" t="s">
        <v>79</v>
      </c>
      <c r="J21" s="18" t="s">
        <v>79</v>
      </c>
      <c r="K21" s="19">
        <f t="shared" si="2"/>
        <v>0</v>
      </c>
      <c r="L21" s="17" t="s">
        <v>79</v>
      </c>
      <c r="M21" s="18" t="s">
        <v>13</v>
      </c>
      <c r="N21" s="19">
        <f t="shared" si="3"/>
        <v>0</v>
      </c>
      <c r="O21" s="17" t="s">
        <v>13</v>
      </c>
      <c r="P21" s="18" t="s">
        <v>79</v>
      </c>
      <c r="Q21" s="19">
        <f t="shared" si="4"/>
        <v>0</v>
      </c>
      <c r="R21" s="17" t="s">
        <v>2</v>
      </c>
      <c r="S21" s="18" t="s">
        <v>79</v>
      </c>
      <c r="T21" s="19" t="str">
        <f t="shared" si="5"/>
        <v>2</v>
      </c>
      <c r="U21" s="17" t="s">
        <v>79</v>
      </c>
      <c r="V21" s="18" t="s">
        <v>79</v>
      </c>
      <c r="W21" s="19">
        <f t="shared" si="6"/>
        <v>0</v>
      </c>
      <c r="X21" s="17" t="s">
        <v>79</v>
      </c>
      <c r="Y21" s="18" t="s">
        <v>79</v>
      </c>
      <c r="Z21" s="19">
        <f t="shared" si="7"/>
        <v>0</v>
      </c>
      <c r="AA21" s="17" t="s">
        <v>13</v>
      </c>
      <c r="AB21" s="18" t="s">
        <v>79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4</v>
      </c>
      <c r="AH21" s="21">
        <f>'9.Spieltag'!AJ21</f>
        <v>83</v>
      </c>
      <c r="AI21" s="28">
        <f>'9.Spieltag'!AK21</f>
        <v>13</v>
      </c>
      <c r="AJ21" s="23">
        <f>AG21+AH21</f>
        <v>87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16</v>
      </c>
      <c r="B22" s="20" t="str">
        <f>'9.Spieltag'!B22</f>
        <v>Tanja04</v>
      </c>
      <c r="C22" s="17" t="s">
        <v>13</v>
      </c>
      <c r="D22" s="18" t="s">
        <v>80</v>
      </c>
      <c r="E22" s="77">
        <f t="shared" si="12"/>
        <v>0</v>
      </c>
      <c r="F22" s="17" t="s">
        <v>79</v>
      </c>
      <c r="G22" s="18" t="s">
        <v>79</v>
      </c>
      <c r="H22" s="19">
        <f t="shared" si="1"/>
        <v>0</v>
      </c>
      <c r="I22" s="17" t="s">
        <v>13</v>
      </c>
      <c r="J22" s="18" t="s">
        <v>80</v>
      </c>
      <c r="K22" s="19" t="str">
        <f t="shared" si="2"/>
        <v>2</v>
      </c>
      <c r="L22" s="17" t="s">
        <v>79</v>
      </c>
      <c r="M22" s="18" t="s">
        <v>13</v>
      </c>
      <c r="N22" s="19">
        <f t="shared" si="3"/>
        <v>0</v>
      </c>
      <c r="O22" s="17" t="s">
        <v>13</v>
      </c>
      <c r="P22" s="18" t="s">
        <v>80</v>
      </c>
      <c r="Q22" s="19">
        <f t="shared" si="4"/>
        <v>0</v>
      </c>
      <c r="R22" s="17" t="s">
        <v>13</v>
      </c>
      <c r="S22" s="18" t="s">
        <v>80</v>
      </c>
      <c r="T22" s="19" t="str">
        <f t="shared" si="5"/>
        <v>2</v>
      </c>
      <c r="U22" s="17" t="s">
        <v>13</v>
      </c>
      <c r="V22" s="18" t="s">
        <v>80</v>
      </c>
      <c r="W22" s="19" t="str">
        <f t="shared" si="6"/>
        <v>2</v>
      </c>
      <c r="X22" s="17" t="s">
        <v>80</v>
      </c>
      <c r="Y22" s="18" t="s">
        <v>13</v>
      </c>
      <c r="Z22" s="19">
        <f t="shared" si="7"/>
        <v>0</v>
      </c>
      <c r="AA22" s="17" t="s">
        <v>2</v>
      </c>
      <c r="AB22" s="18" t="s">
        <v>79</v>
      </c>
      <c r="AC22" s="19" t="str">
        <f t="shared" si="8"/>
        <v>2</v>
      </c>
      <c r="AD22" s="27"/>
      <c r="AE22" s="25"/>
      <c r="AF22" s="19"/>
      <c r="AG22" s="20">
        <f>E22+H22+K22+N22+Q22+T22+W22+Z22+AC22+AF22</f>
        <v>8</v>
      </c>
      <c r="AH22" s="21">
        <f>'9.Spieltag'!AJ22</f>
        <v>68</v>
      </c>
      <c r="AI22" s="28">
        <f>'9.Spieltag'!AK22</f>
        <v>17</v>
      </c>
      <c r="AJ22" s="23">
        <f>AG22+AH22</f>
        <v>76</v>
      </c>
      <c r="AK22" s="24">
        <f t="shared" si="11"/>
        <v>16</v>
      </c>
      <c r="AL22" s="1"/>
    </row>
    <row r="23" spans="1:38" ht="24.95" customHeight="1" thickBot="1" x14ac:dyDescent="0.25">
      <c r="A23" s="28">
        <f>AK23</f>
        <v>7</v>
      </c>
      <c r="B23" s="78" t="str">
        <f>'9.Spieltag'!B23</f>
        <v>Thomas Bülles</v>
      </c>
      <c r="C23" s="17" t="s">
        <v>80</v>
      </c>
      <c r="D23" s="18" t="s">
        <v>13</v>
      </c>
      <c r="E23" s="19" t="str">
        <f>IF(OR(EXACT($C$7,C23)*(EXACT($D$7,D23)))=TRUE,$AO$9,IF(($D$7-$C$7=D23-C23),$AO$8,IF(OR(EXACT($C$7&gt;$D$7,C23&gt;D23)*EXACT($C$7=$D$7,C23=D23)*EXACT($C$7&lt;$D$7,C23&lt;D23)),$AO$7,0)))</f>
        <v>2</v>
      </c>
      <c r="F23" s="17" t="s">
        <v>79</v>
      </c>
      <c r="G23" s="18" t="s">
        <v>13</v>
      </c>
      <c r="H23" s="19">
        <f t="shared" si="1"/>
        <v>0</v>
      </c>
      <c r="I23" s="17" t="s">
        <v>79</v>
      </c>
      <c r="J23" s="18" t="s">
        <v>79</v>
      </c>
      <c r="K23" s="19">
        <f t="shared" si="2"/>
        <v>0</v>
      </c>
      <c r="L23" s="17" t="s">
        <v>79</v>
      </c>
      <c r="M23" s="18" t="s">
        <v>13</v>
      </c>
      <c r="N23" s="19">
        <f t="shared" si="3"/>
        <v>0</v>
      </c>
      <c r="O23" s="17" t="s">
        <v>13</v>
      </c>
      <c r="P23" s="18" t="s">
        <v>80</v>
      </c>
      <c r="Q23" s="19">
        <f t="shared" si="4"/>
        <v>0</v>
      </c>
      <c r="R23" s="17" t="s">
        <v>2</v>
      </c>
      <c r="S23" s="18" t="s">
        <v>80</v>
      </c>
      <c r="T23" s="19" t="str">
        <f t="shared" si="5"/>
        <v>2</v>
      </c>
      <c r="U23" s="17" t="s">
        <v>79</v>
      </c>
      <c r="V23" s="18" t="s">
        <v>80</v>
      </c>
      <c r="W23" s="19" t="str">
        <f t="shared" si="6"/>
        <v>3</v>
      </c>
      <c r="X23" s="17" t="s">
        <v>79</v>
      </c>
      <c r="Y23" s="18" t="s">
        <v>13</v>
      </c>
      <c r="Z23" s="19">
        <f t="shared" si="7"/>
        <v>0</v>
      </c>
      <c r="AA23" s="17" t="s">
        <v>2</v>
      </c>
      <c r="AB23" s="18" t="s">
        <v>80</v>
      </c>
      <c r="AC23" s="19" t="str">
        <f t="shared" si="8"/>
        <v>2</v>
      </c>
      <c r="AD23" s="27"/>
      <c r="AE23" s="25"/>
      <c r="AF23" s="19"/>
      <c r="AG23" s="20">
        <f>E23+H23+K23+N23+Q23+T23+W23+Z23+AC23+AF23</f>
        <v>9</v>
      </c>
      <c r="AH23" s="21">
        <f>'9.Spieltag'!AJ23</f>
        <v>92</v>
      </c>
      <c r="AI23" s="28">
        <f>'9.Spieltag'!AK23</f>
        <v>6</v>
      </c>
      <c r="AJ23" s="23">
        <f>AG23+AH23</f>
        <v>101</v>
      </c>
      <c r="AK23" s="24">
        <f t="shared" si="11"/>
        <v>7</v>
      </c>
      <c r="AL23" s="1"/>
    </row>
    <row r="24" spans="1:38" ht="24.95" customHeight="1" thickBot="1" x14ac:dyDescent="0.25">
      <c r="A24" s="28">
        <f>AK24</f>
        <v>7</v>
      </c>
      <c r="B24" s="20" t="str">
        <f>'9.Spieltag'!B24</f>
        <v>UltraGE</v>
      </c>
      <c r="C24" s="17" t="s">
        <v>79</v>
      </c>
      <c r="D24" s="18" t="s">
        <v>79</v>
      </c>
      <c r="E24" s="80">
        <f>IF(OR(EXACT($C$7,C24)*(EXACT($D$7,D24)))=TRUE,$AO$9,IF(($D$7-$C$7=D24-C24),$AO$8,IF(OR(EXACT($C$7&gt;$D$7,C24&gt;D24)*EXACT($C$7=$D$7,C24=D24)*EXACT($C$7&lt;$D$7,C24&lt;D24)),$AO$7,0)))*2</f>
        <v>0</v>
      </c>
      <c r="F24" s="17" t="s">
        <v>79</v>
      </c>
      <c r="G24" s="18" t="s">
        <v>13</v>
      </c>
      <c r="H24" s="19">
        <f t="shared" si="1"/>
        <v>0</v>
      </c>
      <c r="I24" s="17" t="s">
        <v>13</v>
      </c>
      <c r="J24" s="18" t="s">
        <v>79</v>
      </c>
      <c r="K24" s="19" t="str">
        <f t="shared" si="2"/>
        <v>2</v>
      </c>
      <c r="L24" s="17" t="s">
        <v>79</v>
      </c>
      <c r="M24" s="18" t="s">
        <v>13</v>
      </c>
      <c r="N24" s="19">
        <f t="shared" si="3"/>
        <v>0</v>
      </c>
      <c r="O24" s="17" t="s">
        <v>2</v>
      </c>
      <c r="P24" s="18" t="s">
        <v>79</v>
      </c>
      <c r="Q24" s="19">
        <f t="shared" si="4"/>
        <v>0</v>
      </c>
      <c r="R24" s="17" t="s">
        <v>2</v>
      </c>
      <c r="S24" s="18" t="s">
        <v>79</v>
      </c>
      <c r="T24" s="19" t="str">
        <f t="shared" si="5"/>
        <v>2</v>
      </c>
      <c r="U24" s="17" t="s">
        <v>13</v>
      </c>
      <c r="V24" s="18" t="s">
        <v>80</v>
      </c>
      <c r="W24" s="19" t="str">
        <f t="shared" si="6"/>
        <v>2</v>
      </c>
      <c r="X24" s="17" t="s">
        <v>79</v>
      </c>
      <c r="Y24" s="18" t="s">
        <v>13</v>
      </c>
      <c r="Z24" s="19">
        <f t="shared" si="7"/>
        <v>0</v>
      </c>
      <c r="AA24" s="17" t="s">
        <v>13</v>
      </c>
      <c r="AB24" s="18" t="s">
        <v>79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8</v>
      </c>
      <c r="AH24" s="21">
        <f>'9.Spieltag'!AJ24</f>
        <v>93</v>
      </c>
      <c r="AI24" s="28">
        <f>'9.Spieltag'!AK24</f>
        <v>5</v>
      </c>
      <c r="AJ24" s="23">
        <f>AG24+AH24</f>
        <v>101</v>
      </c>
      <c r="AK24" s="24">
        <f t="shared" si="11"/>
        <v>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'9.Spieltag'!B25</f>
        <v>0</v>
      </c>
      <c r="C25" s="17"/>
      <c r="D25" s="18"/>
      <c r="E25" s="77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'9.Spieltag'!AJ25</f>
        <v>0</v>
      </c>
      <c r="AI25" s="28">
        <f>'9.Spieltag'!AK25</f>
        <v>18</v>
      </c>
      <c r="AJ25" s="23">
        <f t="shared" ref="AJ25:AJ26" si="15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'9.Spieltag'!B26</f>
        <v>0</v>
      </c>
      <c r="C26" s="17"/>
      <c r="D26" s="18"/>
      <c r="E26" s="77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'9.Spieltag'!AJ26</f>
        <v>0</v>
      </c>
      <c r="AI26" s="28">
        <f>'9.Spieltag'!AK26</f>
        <v>18</v>
      </c>
      <c r="AJ26" s="23">
        <f t="shared" si="15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8" priority="1014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7" priority="6">
      <formula>($AG8&gt;40)</formula>
    </cfRule>
  </conditionalFormatting>
  <conditionalFormatting sqref="X4 R4 AA4 L6 I6 O4 C6 O6 F4 R6 L4 U6 I4 X6 C4 AA6">
    <cfRule type="cellIs" dxfId="126" priority="3" operator="equal">
      <formula>"Schalke 04"</formula>
    </cfRule>
  </conditionalFormatting>
  <conditionalFormatting sqref="X6 O4 F6 U4">
    <cfRule type="cellIs" dxfId="125" priority="2" operator="equal">
      <formula>"Schalke 04"</formula>
    </cfRule>
  </conditionalFormatting>
  <conditionalFormatting sqref="AG28:AG1048576 AG1:AG26">
    <cfRule type="top10" dxfId="124" priority="152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topLeftCell="A4" workbookViewId="0">
      <selection activeCell="AQ16" sqref="AQ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25</v>
      </c>
      <c r="B4" s="16"/>
      <c r="C4" s="16" t="s">
        <v>64</v>
      </c>
      <c r="F4" s="16" t="s">
        <v>72</v>
      </c>
      <c r="I4" s="16" t="s">
        <v>77</v>
      </c>
      <c r="L4" s="16" t="s">
        <v>63</v>
      </c>
      <c r="O4" s="16" t="s">
        <v>67</v>
      </c>
      <c r="R4" s="16" t="s">
        <v>68</v>
      </c>
      <c r="U4" s="16" t="s">
        <v>71</v>
      </c>
      <c r="X4" s="16" t="s">
        <v>78</v>
      </c>
      <c r="AA4" s="16" t="s">
        <v>75</v>
      </c>
      <c r="AE4" s="67"/>
      <c r="AF4" s="67"/>
      <c r="AK4" s="44"/>
    </row>
    <row r="5" spans="1:41" ht="13.5" thickBot="1" x14ac:dyDescent="0.25">
      <c r="B5" s="16"/>
      <c r="F5" s="1"/>
      <c r="R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12</v>
      </c>
      <c r="I6" s="16" t="s">
        <v>73</v>
      </c>
      <c r="L6" s="16" t="s">
        <v>69</v>
      </c>
      <c r="O6" s="16" t="s">
        <v>70</v>
      </c>
      <c r="R6" s="16" t="s">
        <v>65</v>
      </c>
      <c r="U6" s="16" t="s">
        <v>76</v>
      </c>
      <c r="X6" s="16" t="s">
        <v>66</v>
      </c>
      <c r="AA6" s="16" t="s">
        <v>11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14</v>
      </c>
      <c r="D7" s="68" t="s">
        <v>80</v>
      </c>
      <c r="E7" s="69" t="s">
        <v>1</v>
      </c>
      <c r="F7" s="68" t="s">
        <v>13</v>
      </c>
      <c r="G7" s="68" t="s">
        <v>80</v>
      </c>
      <c r="H7" s="69" t="s">
        <v>1</v>
      </c>
      <c r="I7" s="68" t="s">
        <v>80</v>
      </c>
      <c r="J7" s="68" t="s">
        <v>13</v>
      </c>
      <c r="K7" s="69" t="s">
        <v>1</v>
      </c>
      <c r="L7" s="68" t="s">
        <v>2</v>
      </c>
      <c r="M7" s="68" t="s">
        <v>2</v>
      </c>
      <c r="N7" s="69" t="s">
        <v>1</v>
      </c>
      <c r="O7" s="68" t="s">
        <v>14</v>
      </c>
      <c r="P7" s="68" t="s">
        <v>80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79</v>
      </c>
      <c r="V7" s="68" t="s">
        <v>2</v>
      </c>
      <c r="W7" s="69" t="s">
        <v>1</v>
      </c>
      <c r="X7" s="68" t="s">
        <v>13</v>
      </c>
      <c r="Y7" s="68" t="s">
        <v>79</v>
      </c>
      <c r="Z7" s="69" t="s">
        <v>1</v>
      </c>
      <c r="AA7" s="68" t="s">
        <v>13</v>
      </c>
      <c r="AB7" s="68" t="s">
        <v>79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4</v>
      </c>
      <c r="B8" s="20" t="str">
        <f>'10.Spieltag'!B8</f>
        <v>FlorianS04</v>
      </c>
      <c r="C8" s="17"/>
      <c r="D8" s="18"/>
      <c r="E8" s="19"/>
      <c r="F8" s="17" t="s">
        <v>79</v>
      </c>
      <c r="G8" s="18" t="s">
        <v>80</v>
      </c>
      <c r="H8" s="19" t="str">
        <f t="shared" ref="H8:H24" si="1">IF(OR(EXACT($F$7,F8)*(EXACT($G$7,G8)))=TRUE,$AO$9,IF(($G$7-$F$7=G8-F8),$AO$8,IF(OR(EXACT($F$7&gt;$G$7,F8&gt;G8)*EXACT($F$7=$G$7,F8=G8)*EXACT($F$7&lt;$G$7,F8&lt;G8)),$AO$7,0)))</f>
        <v>2</v>
      </c>
      <c r="I8" s="17" t="s">
        <v>79</v>
      </c>
      <c r="J8" s="18" t="s">
        <v>2</v>
      </c>
      <c r="K8" s="19" t="str">
        <f t="shared" ref="K8:K24" si="2">IF(OR(EXACT($I$7,I8)*(EXACT($J$7,J8)))=TRUE,$AO$9,IF(($J$7-$I$7=J8-I8),$AO$8,IF(OR(EXACT($I$7&gt;$J$7,I8&gt;J8)*EXACT($I$7=$J$7,I8=J8)*EXACT($I$7&lt;$J$7,I8&lt;J8)),$AO$7,0)))</f>
        <v>3</v>
      </c>
      <c r="L8" s="17" t="s">
        <v>80</v>
      </c>
      <c r="M8" s="18" t="s">
        <v>13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80</v>
      </c>
      <c r="P8" s="18" t="s">
        <v>79</v>
      </c>
      <c r="Q8" s="19">
        <f t="shared" ref="Q8:Q24" si="4">IF(OR(EXACT($O$7,O8)*(EXACT($P$7,P8)))=TRUE,$AO$9,IF(($P$7-$O$7=P8-O8),$AO$8,IF(OR(EXACT($O$7&gt;$P$7,O8&gt;P8)*EXACT($O$7=$P$7,O8=P8)*EXACT($O$7&lt;$P$7,O8&lt;P8)),$AO$7,0)))</f>
        <v>0</v>
      </c>
      <c r="R8" s="17" t="s">
        <v>79</v>
      </c>
      <c r="S8" s="18" t="s">
        <v>13</v>
      </c>
      <c r="T8" s="19">
        <f t="shared" ref="T8:T24" si="5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2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80</v>
      </c>
      <c r="Y8" s="18" t="s">
        <v>13</v>
      </c>
      <c r="Z8" s="19">
        <f t="shared" ref="Z8:Z24" si="7">IF(OR(EXACT($X$7,X8)*(EXACT($Y$7,Y8)))=TRUE,$AO$9,IF(($Y$7-$X$7=Y8-X8),$AO$8,IF(OR(EXACT($X$7&gt;$Y$7,X8&gt;Y8)*EXACT($X$7=$Y$7,X8=Y8)*EXACT($X$7&lt;$Y$7,X8&lt;Y8)),$AO$7,0)))</f>
        <v>0</v>
      </c>
      <c r="AA8" s="17" t="s">
        <v>80</v>
      </c>
      <c r="AB8" s="18" t="s">
        <v>79</v>
      </c>
      <c r="AC8" s="77">
        <f>IF(OR(EXACT($AA$7,AA8)*(EXACT($AB$7,AB8)))=TRUE,$AO$9,IF(($AB$7-$AA$7=AB8-AA8),$AO$8,IF(OR(EXACT($AA$7&gt;$AB$7,AA8&gt;AB8)*EXACT($AA$7=$AB$7,AA8=AB8)*EXACT($AA$7&lt;$AB$7,AA8&lt;AB8)),$AO$7,0)))*4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'10.Spieltag'!AJ8</f>
        <v>108</v>
      </c>
      <c r="AI8" s="28">
        <f>'10.Spieltag'!AK8</f>
        <v>3</v>
      </c>
      <c r="AJ8" s="23">
        <f t="shared" ref="AJ8:AJ19" si="9">AG8+AH8</f>
        <v>115</v>
      </c>
      <c r="AK8" s="24">
        <f t="shared" ref="AK8:AK24" si="10">RANK(AJ8,$AJ$8:$AJ$26)</f>
        <v>4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16</v>
      </c>
      <c r="B9" s="20" t="str">
        <f>'10.Spieltag'!B9</f>
        <v>Franzi04</v>
      </c>
      <c r="C9" s="17" t="s">
        <v>13</v>
      </c>
      <c r="D9" s="18" t="s">
        <v>79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2</v>
      </c>
      <c r="F9" s="17" t="s">
        <v>13</v>
      </c>
      <c r="G9" s="18" t="s">
        <v>79</v>
      </c>
      <c r="H9" s="19" t="str">
        <f t="shared" si="1"/>
        <v>2</v>
      </c>
      <c r="I9" s="17" t="s">
        <v>79</v>
      </c>
      <c r="J9" s="18" t="s">
        <v>82</v>
      </c>
      <c r="K9" s="19" t="str">
        <f t="shared" si="2"/>
        <v>2</v>
      </c>
      <c r="L9" s="17" t="s">
        <v>79</v>
      </c>
      <c r="M9" s="18" t="s">
        <v>2</v>
      </c>
      <c r="N9" s="19">
        <f t="shared" si="3"/>
        <v>0</v>
      </c>
      <c r="O9" s="17" t="s">
        <v>13</v>
      </c>
      <c r="P9" s="18" t="s">
        <v>79</v>
      </c>
      <c r="Q9" s="19" t="str">
        <f t="shared" si="4"/>
        <v>2</v>
      </c>
      <c r="R9" s="17" t="s">
        <v>79</v>
      </c>
      <c r="S9" s="18" t="s">
        <v>13</v>
      </c>
      <c r="T9" s="19">
        <f t="shared" si="5"/>
        <v>0</v>
      </c>
      <c r="U9" s="17" t="s">
        <v>13</v>
      </c>
      <c r="V9" s="18" t="s">
        <v>79</v>
      </c>
      <c r="W9" s="19">
        <f t="shared" si="6"/>
        <v>0</v>
      </c>
      <c r="X9" s="17" t="s">
        <v>80</v>
      </c>
      <c r="Y9" s="18" t="s">
        <v>13</v>
      </c>
      <c r="Z9" s="19">
        <f t="shared" si="7"/>
        <v>0</v>
      </c>
      <c r="AA9" s="17" t="s">
        <v>79</v>
      </c>
      <c r="AB9" s="18" t="s">
        <v>13</v>
      </c>
      <c r="AC9" s="77">
        <f t="shared" ref="AC9:AC24" si="12">IF(OR(EXACT($AA$7,AA9)*(EXACT($AB$7,AB9)))=TRUE,$AO$9,IF(($AB$7-$AA$7=AB9-AA9),$AO$8,IF(OR(EXACT($AA$7&gt;$AB$7,AA9&gt;AB9)*EXACT($AA$7=$AB$7,AA9=AB9)*EXACT($AA$7&lt;$AB$7,AA9&lt;AB9)),$AO$7,0)))*4</f>
        <v>0</v>
      </c>
      <c r="AD9" s="27"/>
      <c r="AE9" s="25"/>
      <c r="AF9" s="19"/>
      <c r="AG9" s="20">
        <f t="shared" si="8"/>
        <v>8</v>
      </c>
      <c r="AH9" s="21">
        <f>'10.Spieltag'!AJ9</f>
        <v>80</v>
      </c>
      <c r="AI9" s="28">
        <f>'10.Spieltag'!AK9</f>
        <v>15</v>
      </c>
      <c r="AJ9" s="23">
        <f t="shared" si="9"/>
        <v>88</v>
      </c>
      <c r="AK9" s="24">
        <f t="shared" si="10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'10.Spieltag'!B10</f>
        <v>jupp04</v>
      </c>
      <c r="C10" s="17" t="s">
        <v>79</v>
      </c>
      <c r="D10" s="18" t="s">
        <v>13</v>
      </c>
      <c r="E10" s="19">
        <f t="shared" si="11"/>
        <v>0</v>
      </c>
      <c r="F10" s="17" t="s">
        <v>13</v>
      </c>
      <c r="G10" s="18" t="s">
        <v>79</v>
      </c>
      <c r="H10" s="19" t="str">
        <f t="shared" si="1"/>
        <v>2</v>
      </c>
      <c r="I10" s="17" t="s">
        <v>80</v>
      </c>
      <c r="J10" s="18" t="s">
        <v>2</v>
      </c>
      <c r="K10" s="19" t="str">
        <f t="shared" si="2"/>
        <v>2</v>
      </c>
      <c r="L10" s="17" t="s">
        <v>80</v>
      </c>
      <c r="M10" s="18" t="s">
        <v>13</v>
      </c>
      <c r="N10" s="19">
        <f t="shared" si="3"/>
        <v>0</v>
      </c>
      <c r="O10" s="17" t="s">
        <v>2</v>
      </c>
      <c r="P10" s="18" t="s">
        <v>79</v>
      </c>
      <c r="Q10" s="19" t="str">
        <f t="shared" si="4"/>
        <v>2</v>
      </c>
      <c r="R10" s="17" t="s">
        <v>2</v>
      </c>
      <c r="S10" s="18" t="s">
        <v>79</v>
      </c>
      <c r="T10" s="19">
        <f t="shared" si="5"/>
        <v>0</v>
      </c>
      <c r="U10" s="17" t="s">
        <v>79</v>
      </c>
      <c r="V10" s="18" t="s">
        <v>13</v>
      </c>
      <c r="W10" s="19" t="str">
        <f t="shared" si="6"/>
        <v>2</v>
      </c>
      <c r="X10" s="17" t="s">
        <v>79</v>
      </c>
      <c r="Y10" s="18" t="s">
        <v>82</v>
      </c>
      <c r="Z10" s="19">
        <f t="shared" si="7"/>
        <v>0</v>
      </c>
      <c r="AA10" s="17" t="s">
        <v>79</v>
      </c>
      <c r="AB10" s="18" t="s">
        <v>13</v>
      </c>
      <c r="AC10" s="77">
        <f t="shared" si="12"/>
        <v>0</v>
      </c>
      <c r="AD10" s="27"/>
      <c r="AE10" s="25"/>
      <c r="AF10" s="19"/>
      <c r="AG10" s="20">
        <f t="shared" si="8"/>
        <v>8</v>
      </c>
      <c r="AH10" s="21">
        <f>'10.Spieltag'!AJ10</f>
        <v>104</v>
      </c>
      <c r="AI10" s="28">
        <f>'10.Spieltag'!AK10</f>
        <v>4</v>
      </c>
      <c r="AJ10" s="23">
        <f t="shared" si="9"/>
        <v>112</v>
      </c>
      <c r="AK10" s="24">
        <f t="shared" si="10"/>
        <v>7</v>
      </c>
      <c r="AL10" s="72"/>
    </row>
    <row r="11" spans="1:41" ht="24.95" customHeight="1" thickBot="1" x14ac:dyDescent="0.25">
      <c r="A11" s="28">
        <f t="shared" si="0"/>
        <v>3</v>
      </c>
      <c r="B11" s="20" t="str">
        <f>'10.Spieltag'!B11</f>
        <v>Lola04</v>
      </c>
      <c r="C11" s="17" t="s">
        <v>13</v>
      </c>
      <c r="D11" s="18" t="s">
        <v>79</v>
      </c>
      <c r="E11" s="19" t="str">
        <f t="shared" si="11"/>
        <v>2</v>
      </c>
      <c r="F11" s="17" t="s">
        <v>13</v>
      </c>
      <c r="G11" s="18" t="s">
        <v>79</v>
      </c>
      <c r="H11" s="19" t="str">
        <f t="shared" si="1"/>
        <v>2</v>
      </c>
      <c r="I11" s="17" t="s">
        <v>79</v>
      </c>
      <c r="J11" s="18" t="s">
        <v>82</v>
      </c>
      <c r="K11" s="19" t="str">
        <f t="shared" si="2"/>
        <v>2</v>
      </c>
      <c r="L11" s="17" t="s">
        <v>13</v>
      </c>
      <c r="M11" s="18" t="s">
        <v>79</v>
      </c>
      <c r="N11" s="19">
        <f t="shared" si="3"/>
        <v>0</v>
      </c>
      <c r="O11" s="17" t="s">
        <v>13</v>
      </c>
      <c r="P11" s="18" t="s">
        <v>79</v>
      </c>
      <c r="Q11" s="19" t="str">
        <f t="shared" si="4"/>
        <v>2</v>
      </c>
      <c r="R11" s="17" t="s">
        <v>13</v>
      </c>
      <c r="S11" s="18" t="s">
        <v>79</v>
      </c>
      <c r="T11" s="19">
        <f t="shared" si="5"/>
        <v>0</v>
      </c>
      <c r="U11" s="17" t="s">
        <v>13</v>
      </c>
      <c r="V11" s="18" t="s">
        <v>79</v>
      </c>
      <c r="W11" s="19">
        <f t="shared" si="6"/>
        <v>0</v>
      </c>
      <c r="X11" s="17" t="s">
        <v>79</v>
      </c>
      <c r="Y11" s="18" t="s">
        <v>13</v>
      </c>
      <c r="Z11" s="19">
        <f t="shared" si="7"/>
        <v>0</v>
      </c>
      <c r="AA11" s="17" t="s">
        <v>13</v>
      </c>
      <c r="AB11" s="18" t="s">
        <v>79</v>
      </c>
      <c r="AC11" s="19" t="str">
        <f>IF(OR(EXACT($AA$7,AA11)*(EXACT($AB$7,AB11)))=TRUE,$AO$9,IF(($AB$7-$AA$7=AB11-AA11),$AO$8,IF(OR(EXACT($AA$7&gt;$AB$7,AA11&gt;AB11)*EXACT($AA$7=$AB$7,AA11=AB11)*EXACT($AA$7&lt;$AB$7,AA11&lt;AB11)),$AO$7,0)))</f>
        <v>5</v>
      </c>
      <c r="AD11" s="27"/>
      <c r="AE11" s="25"/>
      <c r="AF11" s="19"/>
      <c r="AG11" s="20">
        <f t="shared" si="8"/>
        <v>13</v>
      </c>
      <c r="AH11" s="21">
        <f>'10.Spieltag'!AJ11</f>
        <v>104</v>
      </c>
      <c r="AI11" s="28">
        <f>'10.Spieltag'!AK11</f>
        <v>4</v>
      </c>
      <c r="AJ11" s="23">
        <f t="shared" si="9"/>
        <v>117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2</v>
      </c>
      <c r="B12" s="20" t="str">
        <f>'10.Spieltag'!B12</f>
        <v>Master1</v>
      </c>
      <c r="C12" s="17" t="s">
        <v>79</v>
      </c>
      <c r="D12" s="18" t="s">
        <v>79</v>
      </c>
      <c r="E12" s="19">
        <f t="shared" si="11"/>
        <v>0</v>
      </c>
      <c r="F12" s="17" t="s">
        <v>13</v>
      </c>
      <c r="G12" s="18" t="s">
        <v>79</v>
      </c>
      <c r="H12" s="19" t="str">
        <f t="shared" si="1"/>
        <v>2</v>
      </c>
      <c r="I12" s="17" t="s">
        <v>79</v>
      </c>
      <c r="J12" s="18" t="s">
        <v>2</v>
      </c>
      <c r="K12" s="19" t="str">
        <f t="shared" si="2"/>
        <v>3</v>
      </c>
      <c r="L12" s="17" t="s">
        <v>79</v>
      </c>
      <c r="M12" s="18" t="s">
        <v>2</v>
      </c>
      <c r="N12" s="19">
        <f t="shared" si="3"/>
        <v>0</v>
      </c>
      <c r="O12" s="17" t="s">
        <v>13</v>
      </c>
      <c r="P12" s="18" t="s">
        <v>79</v>
      </c>
      <c r="Q12" s="19" t="str">
        <f t="shared" si="4"/>
        <v>2</v>
      </c>
      <c r="R12" s="17" t="s">
        <v>2</v>
      </c>
      <c r="S12" s="18" t="s">
        <v>79</v>
      </c>
      <c r="T12" s="19">
        <f t="shared" si="5"/>
        <v>0</v>
      </c>
      <c r="U12" s="17" t="s">
        <v>13</v>
      </c>
      <c r="V12" s="18" t="s">
        <v>79</v>
      </c>
      <c r="W12" s="19">
        <f t="shared" si="6"/>
        <v>0</v>
      </c>
      <c r="X12" s="17" t="s">
        <v>80</v>
      </c>
      <c r="Y12" s="18" t="s">
        <v>13</v>
      </c>
      <c r="Z12" s="19">
        <f t="shared" si="7"/>
        <v>0</v>
      </c>
      <c r="AA12" s="17" t="s">
        <v>79</v>
      </c>
      <c r="AB12" s="18" t="s">
        <v>13</v>
      </c>
      <c r="AC12" s="77">
        <f t="shared" si="12"/>
        <v>0</v>
      </c>
      <c r="AD12" s="26"/>
      <c r="AE12" s="25"/>
      <c r="AF12" s="19"/>
      <c r="AG12" s="20">
        <f t="shared" si="8"/>
        <v>7</v>
      </c>
      <c r="AH12" s="21">
        <f>'10.Spieltag'!AJ12</f>
        <v>112</v>
      </c>
      <c r="AI12" s="28">
        <f>'10.Spieltag'!AK12</f>
        <v>2</v>
      </c>
      <c r="AJ12" s="23">
        <f t="shared" si="9"/>
        <v>119</v>
      </c>
      <c r="AK12" s="24">
        <f t="shared" si="10"/>
        <v>2</v>
      </c>
      <c r="AL12" s="1"/>
    </row>
    <row r="13" spans="1:41" ht="24.95" customHeight="1" thickBot="1" x14ac:dyDescent="0.25">
      <c r="A13" s="28">
        <f t="shared" si="0"/>
        <v>10</v>
      </c>
      <c r="B13" s="78" t="str">
        <f>'10.Spieltag'!B13</f>
        <v>MB AC Norbert</v>
      </c>
      <c r="C13" s="17" t="s">
        <v>79</v>
      </c>
      <c r="D13" s="18" t="s">
        <v>13</v>
      </c>
      <c r="E13" s="19">
        <f t="shared" si="11"/>
        <v>0</v>
      </c>
      <c r="F13" s="17" t="s">
        <v>13</v>
      </c>
      <c r="G13" s="18" t="s">
        <v>80</v>
      </c>
      <c r="H13" s="19" t="str">
        <f t="shared" si="1"/>
        <v>5</v>
      </c>
      <c r="I13" s="17" t="s">
        <v>80</v>
      </c>
      <c r="J13" s="18" t="s">
        <v>82</v>
      </c>
      <c r="K13" s="19" t="str">
        <f t="shared" si="2"/>
        <v>2</v>
      </c>
      <c r="L13" s="17" t="s">
        <v>80</v>
      </c>
      <c r="M13" s="18" t="s">
        <v>82</v>
      </c>
      <c r="N13" s="19">
        <f t="shared" si="3"/>
        <v>0</v>
      </c>
      <c r="O13" s="17" t="s">
        <v>79</v>
      </c>
      <c r="P13" s="18" t="s">
        <v>79</v>
      </c>
      <c r="Q13" s="19">
        <f t="shared" si="4"/>
        <v>0</v>
      </c>
      <c r="R13" s="17" t="s">
        <v>79</v>
      </c>
      <c r="S13" s="18" t="s">
        <v>79</v>
      </c>
      <c r="T13" s="19" t="str">
        <f t="shared" si="5"/>
        <v>3</v>
      </c>
      <c r="U13" s="17" t="s">
        <v>79</v>
      </c>
      <c r="V13" s="18" t="s">
        <v>2</v>
      </c>
      <c r="W13" s="19" t="str">
        <f t="shared" si="6"/>
        <v>5</v>
      </c>
      <c r="X13" s="17" t="s">
        <v>80</v>
      </c>
      <c r="Y13" s="18" t="s">
        <v>82</v>
      </c>
      <c r="Z13" s="19">
        <f t="shared" si="7"/>
        <v>0</v>
      </c>
      <c r="AA13" s="17" t="s">
        <v>80</v>
      </c>
      <c r="AB13" s="18" t="s">
        <v>82</v>
      </c>
      <c r="AC13" s="77">
        <f t="shared" si="12"/>
        <v>0</v>
      </c>
      <c r="AD13" s="27"/>
      <c r="AE13" s="25"/>
      <c r="AF13" s="19"/>
      <c r="AG13" s="20">
        <f t="shared" si="8"/>
        <v>15</v>
      </c>
      <c r="AH13" s="21">
        <f>'10.Spieltag'!AJ13</f>
        <v>90</v>
      </c>
      <c r="AI13" s="28">
        <f>'10.Spieltag'!AK13</f>
        <v>13</v>
      </c>
      <c r="AJ13" s="23">
        <f t="shared" si="9"/>
        <v>105</v>
      </c>
      <c r="AK13" s="24">
        <f t="shared" si="10"/>
        <v>10</v>
      </c>
      <c r="AL13" s="1"/>
    </row>
    <row r="14" spans="1:41" ht="24.95" customHeight="1" thickBot="1" x14ac:dyDescent="0.25">
      <c r="A14" s="28">
        <f t="shared" si="0"/>
        <v>11</v>
      </c>
      <c r="B14" s="20" t="str">
        <f>'10.Spieltag'!B14</f>
        <v>Mike04</v>
      </c>
      <c r="C14" s="17" t="s">
        <v>13</v>
      </c>
      <c r="D14" s="18" t="s">
        <v>79</v>
      </c>
      <c r="E14" s="19" t="str">
        <f t="shared" si="11"/>
        <v>2</v>
      </c>
      <c r="F14" s="17" t="s">
        <v>13</v>
      </c>
      <c r="G14" s="18" t="s">
        <v>79</v>
      </c>
      <c r="H14" s="19" t="str">
        <f t="shared" si="1"/>
        <v>2</v>
      </c>
      <c r="I14" s="17" t="s">
        <v>80</v>
      </c>
      <c r="J14" s="18" t="s">
        <v>2</v>
      </c>
      <c r="K14" s="19" t="str">
        <f t="shared" si="2"/>
        <v>2</v>
      </c>
      <c r="L14" s="17" t="s">
        <v>80</v>
      </c>
      <c r="M14" s="18" t="s">
        <v>13</v>
      </c>
      <c r="N14" s="19">
        <f t="shared" si="3"/>
        <v>0</v>
      </c>
      <c r="O14" s="17" t="s">
        <v>2</v>
      </c>
      <c r="P14" s="18" t="s">
        <v>79</v>
      </c>
      <c r="Q14" s="19" t="str">
        <f t="shared" si="4"/>
        <v>2</v>
      </c>
      <c r="R14" s="17" t="s">
        <v>13</v>
      </c>
      <c r="S14" s="18" t="s">
        <v>79</v>
      </c>
      <c r="T14" s="19">
        <f t="shared" si="5"/>
        <v>0</v>
      </c>
      <c r="U14" s="17" t="s">
        <v>13</v>
      </c>
      <c r="V14" s="18" t="s">
        <v>80</v>
      </c>
      <c r="W14" s="19">
        <f t="shared" si="6"/>
        <v>0</v>
      </c>
      <c r="X14" s="17" t="s">
        <v>79</v>
      </c>
      <c r="Y14" s="18" t="s">
        <v>79</v>
      </c>
      <c r="Z14" s="19">
        <f t="shared" si="7"/>
        <v>0</v>
      </c>
      <c r="AA14" s="17" t="s">
        <v>80</v>
      </c>
      <c r="AB14" s="18" t="s">
        <v>79</v>
      </c>
      <c r="AC14" s="77">
        <f t="shared" si="12"/>
        <v>0</v>
      </c>
      <c r="AD14" s="27"/>
      <c r="AE14" s="25"/>
      <c r="AF14" s="19"/>
      <c r="AG14" s="20">
        <f t="shared" si="8"/>
        <v>8</v>
      </c>
      <c r="AH14" s="21">
        <f>'10.Spieltag'!AJ14</f>
        <v>96</v>
      </c>
      <c r="AI14" s="28">
        <f>'10.Spieltag'!AK14</f>
        <v>10</v>
      </c>
      <c r="AJ14" s="23">
        <f t="shared" si="9"/>
        <v>104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17</v>
      </c>
      <c r="B15" s="20" t="str">
        <f>'10.Spieltag'!B15</f>
        <v>Nico1904</v>
      </c>
      <c r="C15" s="17" t="s">
        <v>79</v>
      </c>
      <c r="D15" s="18" t="s">
        <v>13</v>
      </c>
      <c r="E15" s="19">
        <f t="shared" si="11"/>
        <v>0</v>
      </c>
      <c r="F15" s="17" t="s">
        <v>79</v>
      </c>
      <c r="G15" s="18" t="s">
        <v>79</v>
      </c>
      <c r="H15" s="19">
        <f t="shared" si="1"/>
        <v>0</v>
      </c>
      <c r="I15" s="17" t="s">
        <v>80</v>
      </c>
      <c r="J15" s="18" t="s">
        <v>82</v>
      </c>
      <c r="K15" s="19" t="str">
        <f t="shared" si="2"/>
        <v>2</v>
      </c>
      <c r="L15" s="17" t="s">
        <v>80</v>
      </c>
      <c r="M15" s="18" t="s">
        <v>13</v>
      </c>
      <c r="N15" s="19">
        <f t="shared" si="3"/>
        <v>0</v>
      </c>
      <c r="O15" s="17" t="s">
        <v>13</v>
      </c>
      <c r="P15" s="18" t="s">
        <v>79</v>
      </c>
      <c r="Q15" s="19" t="str">
        <f t="shared" si="4"/>
        <v>2</v>
      </c>
      <c r="R15" s="17" t="s">
        <v>79</v>
      </c>
      <c r="S15" s="18" t="s">
        <v>13</v>
      </c>
      <c r="T15" s="19">
        <f t="shared" si="5"/>
        <v>0</v>
      </c>
      <c r="U15" s="17" t="s">
        <v>13</v>
      </c>
      <c r="V15" s="18" t="s">
        <v>79</v>
      </c>
      <c r="W15" s="19">
        <f t="shared" si="6"/>
        <v>0</v>
      </c>
      <c r="X15" s="17" t="s">
        <v>80</v>
      </c>
      <c r="Y15" s="18" t="s">
        <v>82</v>
      </c>
      <c r="Z15" s="19">
        <f t="shared" si="7"/>
        <v>0</v>
      </c>
      <c r="AA15" s="17" t="s">
        <v>80</v>
      </c>
      <c r="AB15" s="18" t="s">
        <v>79</v>
      </c>
      <c r="AC15" s="77">
        <f t="shared" si="12"/>
        <v>0</v>
      </c>
      <c r="AD15" s="27"/>
      <c r="AE15" s="25"/>
      <c r="AF15" s="19"/>
      <c r="AG15" s="20">
        <f t="shared" si="8"/>
        <v>4</v>
      </c>
      <c r="AH15" s="21">
        <f>'10.Spieltag'!AJ15</f>
        <v>76</v>
      </c>
      <c r="AI15" s="28">
        <f>'10.Spieltag'!AK15</f>
        <v>16</v>
      </c>
      <c r="AJ15" s="23">
        <f t="shared" si="9"/>
        <v>80</v>
      </c>
      <c r="AK15" s="24">
        <f t="shared" si="10"/>
        <v>17</v>
      </c>
      <c r="AL15" s="1"/>
    </row>
    <row r="16" spans="1:41" ht="24.95" customHeight="1" thickBot="1" x14ac:dyDescent="0.25">
      <c r="A16" s="28">
        <f t="shared" si="0"/>
        <v>8</v>
      </c>
      <c r="B16" s="20" t="str">
        <f>'10.Spieltag'!B16</f>
        <v>Reinhold</v>
      </c>
      <c r="C16" s="17" t="s">
        <v>13</v>
      </c>
      <c r="D16" s="18" t="s">
        <v>79</v>
      </c>
      <c r="E16" s="19" t="str">
        <f t="shared" si="11"/>
        <v>2</v>
      </c>
      <c r="F16" s="17" t="s">
        <v>13</v>
      </c>
      <c r="G16" s="18" t="s">
        <v>79</v>
      </c>
      <c r="H16" s="19" t="str">
        <f t="shared" si="1"/>
        <v>2</v>
      </c>
      <c r="I16" s="17" t="s">
        <v>80</v>
      </c>
      <c r="J16" s="18" t="s">
        <v>79</v>
      </c>
      <c r="K16" s="19" t="str">
        <f t="shared" si="2"/>
        <v>2</v>
      </c>
      <c r="L16" s="17" t="s">
        <v>13</v>
      </c>
      <c r="M16" s="18" t="s">
        <v>14</v>
      </c>
      <c r="N16" s="19">
        <f t="shared" si="3"/>
        <v>0</v>
      </c>
      <c r="O16" s="17" t="s">
        <v>82</v>
      </c>
      <c r="P16" s="18" t="s">
        <v>79</v>
      </c>
      <c r="Q16" s="19" t="str">
        <f t="shared" si="4"/>
        <v>2</v>
      </c>
      <c r="R16" s="17" t="s">
        <v>2</v>
      </c>
      <c r="S16" s="18" t="s">
        <v>13</v>
      </c>
      <c r="T16" s="19">
        <f t="shared" si="5"/>
        <v>0</v>
      </c>
      <c r="U16" s="17" t="s">
        <v>13</v>
      </c>
      <c r="V16" s="18" t="s">
        <v>79</v>
      </c>
      <c r="W16" s="19">
        <f t="shared" si="6"/>
        <v>0</v>
      </c>
      <c r="X16" s="17" t="s">
        <v>79</v>
      </c>
      <c r="Y16" s="18" t="s">
        <v>82</v>
      </c>
      <c r="Z16" s="19">
        <f t="shared" si="7"/>
        <v>0</v>
      </c>
      <c r="AA16" s="17" t="s">
        <v>80</v>
      </c>
      <c r="AB16" s="18" t="s">
        <v>79</v>
      </c>
      <c r="AC16" s="77">
        <f t="shared" si="12"/>
        <v>0</v>
      </c>
      <c r="AD16" s="27"/>
      <c r="AE16" s="25"/>
      <c r="AF16" s="19"/>
      <c r="AG16" s="20">
        <f t="shared" si="8"/>
        <v>8</v>
      </c>
      <c r="AH16" s="21">
        <f>'10.Spieltag'!AJ16</f>
        <v>101</v>
      </c>
      <c r="AI16" s="28">
        <f>'10.Spieltag'!AK16</f>
        <v>7</v>
      </c>
      <c r="AJ16" s="23">
        <f t="shared" si="9"/>
        <v>109</v>
      </c>
      <c r="AK16" s="24">
        <f t="shared" si="10"/>
        <v>8</v>
      </c>
      <c r="AL16" s="1"/>
    </row>
    <row r="17" spans="1:38" ht="24.95" customHeight="1" thickBot="1" x14ac:dyDescent="0.25">
      <c r="A17" s="28">
        <f t="shared" si="0"/>
        <v>13</v>
      </c>
      <c r="B17" s="20" t="str">
        <f>'10.Spieltag'!B17</f>
        <v>Ricardo04</v>
      </c>
      <c r="C17" s="17" t="s">
        <v>13</v>
      </c>
      <c r="D17" s="18" t="s">
        <v>79</v>
      </c>
      <c r="E17" s="19" t="str">
        <f t="shared" si="11"/>
        <v>2</v>
      </c>
      <c r="F17" s="17" t="s">
        <v>13</v>
      </c>
      <c r="G17" s="18" t="s">
        <v>79</v>
      </c>
      <c r="H17" s="19" t="str">
        <f t="shared" si="1"/>
        <v>2</v>
      </c>
      <c r="I17" s="17" t="s">
        <v>79</v>
      </c>
      <c r="J17" s="18" t="s">
        <v>82</v>
      </c>
      <c r="K17" s="19" t="str">
        <f t="shared" si="2"/>
        <v>2</v>
      </c>
      <c r="L17" s="17" t="s">
        <v>79</v>
      </c>
      <c r="M17" s="18" t="s">
        <v>2</v>
      </c>
      <c r="N17" s="19">
        <f t="shared" si="3"/>
        <v>0</v>
      </c>
      <c r="O17" s="17" t="s">
        <v>2</v>
      </c>
      <c r="P17" s="18" t="s">
        <v>79</v>
      </c>
      <c r="Q17" s="19" t="str">
        <f t="shared" si="4"/>
        <v>2</v>
      </c>
      <c r="R17" s="17" t="s">
        <v>79</v>
      </c>
      <c r="S17" s="18" t="s">
        <v>80</v>
      </c>
      <c r="T17" s="19">
        <f t="shared" si="5"/>
        <v>0</v>
      </c>
      <c r="U17" s="17" t="s">
        <v>79</v>
      </c>
      <c r="V17" s="18" t="s">
        <v>13</v>
      </c>
      <c r="W17" s="19" t="str">
        <f t="shared" si="6"/>
        <v>2</v>
      </c>
      <c r="X17" s="17" t="s">
        <v>80</v>
      </c>
      <c r="Y17" s="18" t="s">
        <v>13</v>
      </c>
      <c r="Z17" s="19">
        <f t="shared" si="7"/>
        <v>0</v>
      </c>
      <c r="AA17" s="17" t="s">
        <v>80</v>
      </c>
      <c r="AB17" s="18" t="s">
        <v>13</v>
      </c>
      <c r="AC17" s="77">
        <f t="shared" si="12"/>
        <v>0</v>
      </c>
      <c r="AD17" s="27"/>
      <c r="AE17" s="25"/>
      <c r="AF17" s="19"/>
      <c r="AG17" s="20">
        <f t="shared" si="8"/>
        <v>10</v>
      </c>
      <c r="AH17" s="21">
        <f>'10.Spieltag'!AJ17</f>
        <v>91</v>
      </c>
      <c r="AI17" s="28">
        <f>'10.Spieltag'!AK17</f>
        <v>12</v>
      </c>
      <c r="AJ17" s="23">
        <f t="shared" si="9"/>
        <v>101</v>
      </c>
      <c r="AK17" s="24">
        <f t="shared" si="10"/>
        <v>13</v>
      </c>
      <c r="AL17" s="1"/>
    </row>
    <row r="18" spans="1:38" ht="24.95" customHeight="1" thickBot="1" x14ac:dyDescent="0.25">
      <c r="A18" s="28">
        <f t="shared" si="0"/>
        <v>12</v>
      </c>
      <c r="B18" s="20" t="str">
        <f>'10.Spieltag'!B18</f>
        <v>Sascha</v>
      </c>
      <c r="C18" s="17" t="s">
        <v>13</v>
      </c>
      <c r="D18" s="18" t="s">
        <v>2</v>
      </c>
      <c r="E18" s="19">
        <f t="shared" si="11"/>
        <v>0</v>
      </c>
      <c r="F18" s="17" t="s">
        <v>2</v>
      </c>
      <c r="G18" s="18" t="s">
        <v>79</v>
      </c>
      <c r="H18" s="19" t="str">
        <f t="shared" si="1"/>
        <v>3</v>
      </c>
      <c r="I18" s="17" t="s">
        <v>13</v>
      </c>
      <c r="J18" s="18" t="s">
        <v>82</v>
      </c>
      <c r="K18" s="19" t="str">
        <f t="shared" si="2"/>
        <v>3</v>
      </c>
      <c r="L18" s="17" t="s">
        <v>79</v>
      </c>
      <c r="M18" s="18" t="s">
        <v>13</v>
      </c>
      <c r="N18" s="19">
        <f t="shared" si="3"/>
        <v>0</v>
      </c>
      <c r="O18" s="17" t="s">
        <v>13</v>
      </c>
      <c r="P18" s="18" t="s">
        <v>13</v>
      </c>
      <c r="Q18" s="19">
        <f t="shared" si="4"/>
        <v>0</v>
      </c>
      <c r="R18" s="17" t="s">
        <v>79</v>
      </c>
      <c r="S18" s="18" t="s">
        <v>13</v>
      </c>
      <c r="T18" s="19">
        <f t="shared" si="5"/>
        <v>0</v>
      </c>
      <c r="U18" s="17" t="s">
        <v>80</v>
      </c>
      <c r="V18" s="18" t="s">
        <v>13</v>
      </c>
      <c r="W18" s="19" t="str">
        <f t="shared" si="6"/>
        <v>3</v>
      </c>
      <c r="X18" s="17" t="s">
        <v>79</v>
      </c>
      <c r="Y18" s="18" t="s">
        <v>82</v>
      </c>
      <c r="Z18" s="19">
        <f t="shared" si="7"/>
        <v>0</v>
      </c>
      <c r="AA18" s="17" t="s">
        <v>79</v>
      </c>
      <c r="AB18" s="18" t="s">
        <v>79</v>
      </c>
      <c r="AC18" s="19">
        <f t="shared" si="12"/>
        <v>0</v>
      </c>
      <c r="AD18" s="27"/>
      <c r="AE18" s="25"/>
      <c r="AF18" s="19"/>
      <c r="AG18" s="20">
        <f t="shared" si="8"/>
        <v>9</v>
      </c>
      <c r="AH18" s="21">
        <f>'10.Spieltag'!AJ18</f>
        <v>93</v>
      </c>
      <c r="AI18" s="28">
        <f>'10.Spieltag'!AK18</f>
        <v>11</v>
      </c>
      <c r="AJ18" s="23">
        <f t="shared" si="9"/>
        <v>102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6</v>
      </c>
      <c r="B19" s="20" t="str">
        <f>'10.Spieltag'!B19</f>
        <v>Schalt04</v>
      </c>
      <c r="C19" s="17" t="s">
        <v>80</v>
      </c>
      <c r="D19" s="18" t="s">
        <v>2</v>
      </c>
      <c r="E19" s="19">
        <f t="shared" si="11"/>
        <v>0</v>
      </c>
      <c r="F19" s="17" t="s">
        <v>79</v>
      </c>
      <c r="G19" s="18" t="s">
        <v>80</v>
      </c>
      <c r="H19" s="19" t="str">
        <f t="shared" si="1"/>
        <v>2</v>
      </c>
      <c r="I19" s="17" t="s">
        <v>80</v>
      </c>
      <c r="J19" s="18" t="s">
        <v>2</v>
      </c>
      <c r="K19" s="19" t="str">
        <f t="shared" si="2"/>
        <v>2</v>
      </c>
      <c r="L19" s="17" t="s">
        <v>79</v>
      </c>
      <c r="M19" s="18" t="s">
        <v>13</v>
      </c>
      <c r="N19" s="19">
        <f t="shared" si="3"/>
        <v>0</v>
      </c>
      <c r="O19" s="17" t="s">
        <v>79</v>
      </c>
      <c r="P19" s="18" t="s">
        <v>80</v>
      </c>
      <c r="Q19" s="19" t="str">
        <f t="shared" si="4"/>
        <v>2</v>
      </c>
      <c r="R19" s="17" t="s">
        <v>80</v>
      </c>
      <c r="S19" s="18" t="s">
        <v>80</v>
      </c>
      <c r="T19" s="19" t="str">
        <f t="shared" si="5"/>
        <v>3</v>
      </c>
      <c r="U19" s="17" t="s">
        <v>13</v>
      </c>
      <c r="V19" s="18" t="s">
        <v>13</v>
      </c>
      <c r="W19" s="19">
        <f t="shared" si="6"/>
        <v>0</v>
      </c>
      <c r="X19" s="17" t="s">
        <v>80</v>
      </c>
      <c r="Y19" s="18" t="s">
        <v>2</v>
      </c>
      <c r="Z19" s="19">
        <f t="shared" si="7"/>
        <v>0</v>
      </c>
      <c r="AA19" s="17" t="s">
        <v>80</v>
      </c>
      <c r="AB19" s="18" t="s">
        <v>79</v>
      </c>
      <c r="AC19" s="77">
        <f t="shared" si="12"/>
        <v>0</v>
      </c>
      <c r="AD19" s="27"/>
      <c r="AE19" s="25"/>
      <c r="AF19" s="19"/>
      <c r="AG19" s="20">
        <f t="shared" si="8"/>
        <v>9</v>
      </c>
      <c r="AH19" s="21">
        <f>'10.Spieltag'!AJ19</f>
        <v>104</v>
      </c>
      <c r="AI19" s="28">
        <f>'10.Spieltag'!AK19</f>
        <v>4</v>
      </c>
      <c r="AJ19" s="23">
        <f t="shared" si="9"/>
        <v>113</v>
      </c>
      <c r="AK19" s="24">
        <f t="shared" si="10"/>
        <v>6</v>
      </c>
      <c r="AL19" s="1"/>
    </row>
    <row r="20" spans="1:38" ht="24.95" customHeight="1" thickBot="1" x14ac:dyDescent="0.25">
      <c r="A20" s="28">
        <f>AK20</f>
        <v>1</v>
      </c>
      <c r="B20" s="20" t="str">
        <f>'10.Spieltag'!B20</f>
        <v>schmiddi04</v>
      </c>
      <c r="C20" s="17" t="s">
        <v>80</v>
      </c>
      <c r="D20" s="18" t="s">
        <v>79</v>
      </c>
      <c r="E20" s="19">
        <f t="shared" si="11"/>
        <v>0</v>
      </c>
      <c r="F20" s="17" t="s">
        <v>79</v>
      </c>
      <c r="G20" s="18" t="s">
        <v>79</v>
      </c>
      <c r="H20" s="19">
        <f t="shared" si="1"/>
        <v>0</v>
      </c>
      <c r="I20" s="17" t="s">
        <v>79</v>
      </c>
      <c r="J20" s="18" t="s">
        <v>13</v>
      </c>
      <c r="K20" s="19" t="str">
        <f t="shared" si="2"/>
        <v>2</v>
      </c>
      <c r="L20" s="17" t="s">
        <v>79</v>
      </c>
      <c r="M20" s="18" t="s">
        <v>2</v>
      </c>
      <c r="N20" s="19">
        <f t="shared" si="3"/>
        <v>0</v>
      </c>
      <c r="O20" s="17" t="s">
        <v>13</v>
      </c>
      <c r="P20" s="18" t="s">
        <v>80</v>
      </c>
      <c r="Q20" s="19" t="str">
        <f t="shared" si="4"/>
        <v>2</v>
      </c>
      <c r="R20" s="17" t="s">
        <v>79</v>
      </c>
      <c r="S20" s="18" t="s">
        <v>80</v>
      </c>
      <c r="T20" s="19">
        <f t="shared" si="5"/>
        <v>0</v>
      </c>
      <c r="U20" s="17" t="s">
        <v>79</v>
      </c>
      <c r="V20" s="18" t="s">
        <v>79</v>
      </c>
      <c r="W20" s="19">
        <f t="shared" si="6"/>
        <v>0</v>
      </c>
      <c r="X20" s="17" t="s">
        <v>80</v>
      </c>
      <c r="Y20" s="18" t="s">
        <v>13</v>
      </c>
      <c r="Z20" s="19">
        <f t="shared" si="7"/>
        <v>0</v>
      </c>
      <c r="AA20" s="17" t="s">
        <v>79</v>
      </c>
      <c r="AB20" s="18" t="s">
        <v>13</v>
      </c>
      <c r="AC20" s="77">
        <f t="shared" si="12"/>
        <v>0</v>
      </c>
      <c r="AD20" s="27"/>
      <c r="AE20" s="25"/>
      <c r="AF20" s="19"/>
      <c r="AG20" s="20">
        <f>E20+H20+K20+N20+Q20+T20+W20+Z20+AC20+AF20</f>
        <v>4</v>
      </c>
      <c r="AH20" s="21">
        <f>'10.Spieltag'!AJ20</f>
        <v>131</v>
      </c>
      <c r="AI20" s="28">
        <f>'10.Spieltag'!AK20</f>
        <v>1</v>
      </c>
      <c r="AJ20" s="23">
        <f>AG20+AH20</f>
        <v>135</v>
      </c>
      <c r="AK20" s="24">
        <f t="shared" si="10"/>
        <v>1</v>
      </c>
      <c r="AL20" s="1"/>
    </row>
    <row r="21" spans="1:38" ht="24.95" customHeight="1" thickBot="1" x14ac:dyDescent="0.25">
      <c r="A21" s="28">
        <f>AK21</f>
        <v>14</v>
      </c>
      <c r="B21" s="20" t="str">
        <f>'10.Spieltag'!B21</f>
        <v>shiny</v>
      </c>
      <c r="C21" s="17" t="s">
        <v>79</v>
      </c>
      <c r="D21" s="18" t="s">
        <v>79</v>
      </c>
      <c r="E21" s="19">
        <f t="shared" si="11"/>
        <v>0</v>
      </c>
      <c r="F21" s="17" t="s">
        <v>13</v>
      </c>
      <c r="G21" s="18" t="s">
        <v>79</v>
      </c>
      <c r="H21" s="19" t="str">
        <f t="shared" si="1"/>
        <v>2</v>
      </c>
      <c r="I21" s="17" t="s">
        <v>80</v>
      </c>
      <c r="J21" s="18" t="s">
        <v>2</v>
      </c>
      <c r="K21" s="19" t="str">
        <f t="shared" si="2"/>
        <v>2</v>
      </c>
      <c r="L21" s="17" t="s">
        <v>79</v>
      </c>
      <c r="M21" s="18" t="s">
        <v>13</v>
      </c>
      <c r="N21" s="19">
        <f t="shared" si="3"/>
        <v>0</v>
      </c>
      <c r="O21" s="17" t="s">
        <v>13</v>
      </c>
      <c r="P21" s="18" t="s">
        <v>80</v>
      </c>
      <c r="Q21" s="19" t="str">
        <f t="shared" si="4"/>
        <v>2</v>
      </c>
      <c r="R21" s="17" t="s">
        <v>79</v>
      </c>
      <c r="S21" s="18" t="s">
        <v>79</v>
      </c>
      <c r="T21" s="19" t="str">
        <f t="shared" si="5"/>
        <v>3</v>
      </c>
      <c r="U21" s="17" t="s">
        <v>79</v>
      </c>
      <c r="V21" s="18" t="s">
        <v>79</v>
      </c>
      <c r="W21" s="19">
        <f t="shared" si="6"/>
        <v>0</v>
      </c>
      <c r="X21" s="17" t="s">
        <v>79</v>
      </c>
      <c r="Y21" s="18" t="s">
        <v>2</v>
      </c>
      <c r="Z21" s="19">
        <f t="shared" si="7"/>
        <v>0</v>
      </c>
      <c r="AA21" s="17" t="s">
        <v>79</v>
      </c>
      <c r="AB21" s="18" t="s">
        <v>13</v>
      </c>
      <c r="AC21" s="77">
        <f t="shared" si="12"/>
        <v>0</v>
      </c>
      <c r="AD21" s="27"/>
      <c r="AE21" s="25"/>
      <c r="AF21" s="19"/>
      <c r="AG21" s="20">
        <f>E21+H21+K21+N21+Q21+T21+W21+Z21+AC21+AF21</f>
        <v>9</v>
      </c>
      <c r="AH21" s="21">
        <f>'10.Spieltag'!AJ21</f>
        <v>87</v>
      </c>
      <c r="AI21" s="28">
        <f>'10.Spieltag'!AK21</f>
        <v>14</v>
      </c>
      <c r="AJ21" s="23">
        <f>AG21+AH21</f>
        <v>96</v>
      </c>
      <c r="AK21" s="24">
        <f t="shared" si="10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'10.Spieltag'!B22</f>
        <v>Tanja04</v>
      </c>
      <c r="C22" s="17" t="s">
        <v>79</v>
      </c>
      <c r="D22" s="18" t="s">
        <v>79</v>
      </c>
      <c r="E22" s="19">
        <f t="shared" si="11"/>
        <v>0</v>
      </c>
      <c r="F22" s="17" t="s">
        <v>13</v>
      </c>
      <c r="G22" s="18" t="s">
        <v>80</v>
      </c>
      <c r="H22" s="19" t="str">
        <f t="shared" si="1"/>
        <v>5</v>
      </c>
      <c r="I22" s="17" t="s">
        <v>80</v>
      </c>
      <c r="J22" s="18" t="s">
        <v>13</v>
      </c>
      <c r="K22" s="19" t="str">
        <f t="shared" si="2"/>
        <v>5</v>
      </c>
      <c r="L22" s="17" t="s">
        <v>79</v>
      </c>
      <c r="M22" s="18" t="s">
        <v>2</v>
      </c>
      <c r="N22" s="19">
        <f t="shared" si="3"/>
        <v>0</v>
      </c>
      <c r="O22" s="17" t="s">
        <v>13</v>
      </c>
      <c r="P22" s="18" t="s">
        <v>80</v>
      </c>
      <c r="Q22" s="19" t="str">
        <f t="shared" si="4"/>
        <v>2</v>
      </c>
      <c r="R22" s="17" t="s">
        <v>79</v>
      </c>
      <c r="S22" s="18" t="s">
        <v>79</v>
      </c>
      <c r="T22" s="19" t="str">
        <f t="shared" si="5"/>
        <v>3</v>
      </c>
      <c r="U22" s="17" t="s">
        <v>13</v>
      </c>
      <c r="V22" s="18" t="s">
        <v>79</v>
      </c>
      <c r="W22" s="19">
        <f t="shared" si="6"/>
        <v>0</v>
      </c>
      <c r="X22" s="17" t="s">
        <v>80</v>
      </c>
      <c r="Y22" s="18" t="s">
        <v>79</v>
      </c>
      <c r="Z22" s="19">
        <f t="shared" si="7"/>
        <v>0</v>
      </c>
      <c r="AA22" s="17" t="s">
        <v>79</v>
      </c>
      <c r="AB22" s="18" t="s">
        <v>13</v>
      </c>
      <c r="AC22" s="77">
        <f t="shared" si="12"/>
        <v>0</v>
      </c>
      <c r="AD22" s="27"/>
      <c r="AE22" s="25"/>
      <c r="AF22" s="19"/>
      <c r="AG22" s="20">
        <f>E22+H22+K22+N22+Q22+T22+W22+Z22+AC22+AF22</f>
        <v>15</v>
      </c>
      <c r="AH22" s="21">
        <f>'10.Spieltag'!AJ22</f>
        <v>76</v>
      </c>
      <c r="AI22" s="28">
        <f>'10.Spieltag'!AK22</f>
        <v>16</v>
      </c>
      <c r="AJ22" s="23">
        <f>AG22+AH22</f>
        <v>91</v>
      </c>
      <c r="AK22" s="24">
        <f t="shared" si="10"/>
        <v>15</v>
      </c>
      <c r="AL22" s="1"/>
    </row>
    <row r="23" spans="1:38" ht="24.95" customHeight="1" thickBot="1" x14ac:dyDescent="0.25">
      <c r="A23" s="28">
        <f>AK23</f>
        <v>5</v>
      </c>
      <c r="B23" s="78" t="str">
        <f>'10.Spieltag'!B23</f>
        <v>Thomas Bülles</v>
      </c>
      <c r="C23" s="17" t="s">
        <v>79</v>
      </c>
      <c r="D23" s="18" t="s">
        <v>80</v>
      </c>
      <c r="E23" s="19" t="str">
        <f t="shared" si="11"/>
        <v>2</v>
      </c>
      <c r="F23" s="17" t="s">
        <v>13</v>
      </c>
      <c r="G23" s="18" t="s">
        <v>80</v>
      </c>
      <c r="H23" s="19" t="str">
        <f t="shared" si="1"/>
        <v>5</v>
      </c>
      <c r="I23" s="17" t="s">
        <v>79</v>
      </c>
      <c r="J23" s="18" t="s">
        <v>13</v>
      </c>
      <c r="K23" s="19" t="str">
        <f t="shared" si="2"/>
        <v>2</v>
      </c>
      <c r="L23" s="17" t="s">
        <v>79</v>
      </c>
      <c r="M23" s="18" t="s">
        <v>2</v>
      </c>
      <c r="N23" s="19">
        <f t="shared" si="3"/>
        <v>0</v>
      </c>
      <c r="O23" s="17" t="s">
        <v>13</v>
      </c>
      <c r="P23" s="18" t="s">
        <v>80</v>
      </c>
      <c r="Q23" s="19" t="str">
        <f t="shared" si="4"/>
        <v>2</v>
      </c>
      <c r="R23" s="17" t="s">
        <v>79</v>
      </c>
      <c r="S23" s="18" t="s">
        <v>13</v>
      </c>
      <c r="T23" s="19">
        <f t="shared" si="5"/>
        <v>0</v>
      </c>
      <c r="U23" s="17" t="s">
        <v>13</v>
      </c>
      <c r="V23" s="18" t="s">
        <v>79</v>
      </c>
      <c r="W23" s="19">
        <f t="shared" si="6"/>
        <v>0</v>
      </c>
      <c r="X23" s="17" t="s">
        <v>79</v>
      </c>
      <c r="Y23" s="18" t="s">
        <v>2</v>
      </c>
      <c r="Z23" s="19">
        <f t="shared" si="7"/>
        <v>0</v>
      </c>
      <c r="AA23" s="17" t="s">
        <v>82</v>
      </c>
      <c r="AB23" s="18" t="s">
        <v>80</v>
      </c>
      <c r="AC23" s="19" t="str">
        <f>IF(OR(EXACT($AA$7,AA23)*(EXACT($AB$7,AB23)))=TRUE,$AO$9,IF(($AB$7-$AA$7=AB23-AA23),$AO$8,IF(OR(EXACT($AA$7&gt;$AB$7,AA23&gt;AB23)*EXACT($AA$7=$AB$7,AA23=AB23)*EXACT($AA$7&lt;$AB$7,AA23&lt;AB23)),$AO$7,0)))</f>
        <v>2</v>
      </c>
      <c r="AD23" s="27"/>
      <c r="AE23" s="25"/>
      <c r="AF23" s="19"/>
      <c r="AG23" s="20">
        <f>E23+H23+K23+N23+Q23+T23+W23+Z23+AC23+AF23</f>
        <v>13</v>
      </c>
      <c r="AH23" s="21">
        <f>'10.Spieltag'!AJ23</f>
        <v>101</v>
      </c>
      <c r="AI23" s="28">
        <f>'10.Spieltag'!AK23</f>
        <v>7</v>
      </c>
      <c r="AJ23" s="23">
        <f>AG23+AH23</f>
        <v>114</v>
      </c>
      <c r="AK23" s="24">
        <f t="shared" si="10"/>
        <v>5</v>
      </c>
      <c r="AL23" s="1"/>
    </row>
    <row r="24" spans="1:38" ht="24.95" customHeight="1" thickBot="1" x14ac:dyDescent="0.25">
      <c r="A24" s="28">
        <f>AK24</f>
        <v>9</v>
      </c>
      <c r="B24" s="20" t="str">
        <f>'10.Spieltag'!B24</f>
        <v>UltraGE</v>
      </c>
      <c r="C24" s="17" t="s">
        <v>79</v>
      </c>
      <c r="D24" s="18" t="s">
        <v>13</v>
      </c>
      <c r="E24" s="19">
        <f t="shared" si="11"/>
        <v>0</v>
      </c>
      <c r="F24" s="17" t="s">
        <v>13</v>
      </c>
      <c r="G24" s="18" t="s">
        <v>79</v>
      </c>
      <c r="H24" s="19" t="str">
        <f t="shared" si="1"/>
        <v>2</v>
      </c>
      <c r="I24" s="17" t="s">
        <v>79</v>
      </c>
      <c r="J24" s="18" t="s">
        <v>2</v>
      </c>
      <c r="K24" s="19" t="str">
        <f t="shared" si="2"/>
        <v>3</v>
      </c>
      <c r="L24" s="17" t="s">
        <v>79</v>
      </c>
      <c r="M24" s="18" t="s">
        <v>13</v>
      </c>
      <c r="N24" s="19">
        <f t="shared" si="3"/>
        <v>0</v>
      </c>
      <c r="O24" s="17" t="s">
        <v>13</v>
      </c>
      <c r="P24" s="18" t="s">
        <v>79</v>
      </c>
      <c r="Q24" s="19" t="str">
        <f t="shared" si="4"/>
        <v>2</v>
      </c>
      <c r="R24" s="17" t="s">
        <v>79</v>
      </c>
      <c r="S24" s="18" t="s">
        <v>13</v>
      </c>
      <c r="T24" s="19">
        <f t="shared" si="5"/>
        <v>0</v>
      </c>
      <c r="U24" s="17" t="s">
        <v>13</v>
      </c>
      <c r="V24" s="18" t="s">
        <v>79</v>
      </c>
      <c r="W24" s="19">
        <f t="shared" si="6"/>
        <v>0</v>
      </c>
      <c r="X24" s="17" t="s">
        <v>79</v>
      </c>
      <c r="Y24" s="18" t="s">
        <v>13</v>
      </c>
      <c r="Z24" s="19">
        <f t="shared" si="7"/>
        <v>0</v>
      </c>
      <c r="AA24" s="17" t="s">
        <v>79</v>
      </c>
      <c r="AB24" s="18" t="s">
        <v>13</v>
      </c>
      <c r="AC24" s="77">
        <f t="shared" si="12"/>
        <v>0</v>
      </c>
      <c r="AD24" s="27"/>
      <c r="AE24" s="25"/>
      <c r="AF24" s="19"/>
      <c r="AG24" s="20">
        <f>E24+H24+K24+N24+Q24+T24+W24+Z24+AC24+AF24</f>
        <v>7</v>
      </c>
      <c r="AH24" s="21">
        <f>'10.Spieltag'!AJ24</f>
        <v>101</v>
      </c>
      <c r="AI24" s="28">
        <f>'10.Spieltag'!AK24</f>
        <v>7</v>
      </c>
      <c r="AJ24" s="23">
        <f>AG24+AH24</f>
        <v>108</v>
      </c>
      <c r="AK24" s="24">
        <f t="shared" si="10"/>
        <v>9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999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2" priority="6">
      <formula>($AG8&gt;40)</formula>
    </cfRule>
  </conditionalFormatting>
  <conditionalFormatting sqref="I4 O4 U4 AA4 AA6 F6 L4 X6 C4 O6 F4 R6 R4 U6">
    <cfRule type="cellIs" dxfId="121" priority="3" operator="equal">
      <formula>"Schalke 04"</formula>
    </cfRule>
  </conditionalFormatting>
  <conditionalFormatting sqref="L6 O6 I6 F6 X4 C6">
    <cfRule type="cellIs" dxfId="120" priority="2" operator="equal">
      <formula>"Schalke 04"</formula>
    </cfRule>
  </conditionalFormatting>
  <conditionalFormatting sqref="AG28:AG1048576 AG1:AG26">
    <cfRule type="top10" dxfId="119" priority="152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opLeftCell="A6" workbookViewId="0">
      <selection activeCell="AL19" sqref="AL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26</v>
      </c>
      <c r="B4" s="16"/>
      <c r="C4" s="16" t="s">
        <v>12</v>
      </c>
      <c r="F4" s="16" t="s">
        <v>70</v>
      </c>
      <c r="I4" s="16" t="s">
        <v>69</v>
      </c>
      <c r="L4" s="16" t="s">
        <v>73</v>
      </c>
      <c r="O4" s="16" t="s">
        <v>65</v>
      </c>
      <c r="R4" s="16" t="s">
        <v>76</v>
      </c>
      <c r="U4" s="16" t="s">
        <v>66</v>
      </c>
      <c r="X4" s="16" t="s">
        <v>11</v>
      </c>
      <c r="AA4" s="16" t="s">
        <v>74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63</v>
      </c>
      <c r="I6" s="16" t="s">
        <v>68</v>
      </c>
      <c r="L6" s="16" t="s">
        <v>64</v>
      </c>
      <c r="O6" s="16" t="s">
        <v>78</v>
      </c>
      <c r="R6" s="16" t="s">
        <v>67</v>
      </c>
      <c r="U6" s="16" t="s">
        <v>71</v>
      </c>
      <c r="X6" s="16" t="s">
        <v>72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80</v>
      </c>
      <c r="E7" s="69" t="s">
        <v>1</v>
      </c>
      <c r="F7" s="68" t="s">
        <v>13</v>
      </c>
      <c r="G7" s="68" t="s">
        <v>79</v>
      </c>
      <c r="H7" s="69" t="s">
        <v>1</v>
      </c>
      <c r="I7" s="68" t="s">
        <v>13</v>
      </c>
      <c r="J7" s="68" t="s">
        <v>80</v>
      </c>
      <c r="K7" s="69" t="s">
        <v>1</v>
      </c>
      <c r="L7" s="68" t="s">
        <v>89</v>
      </c>
      <c r="M7" s="68" t="s">
        <v>13</v>
      </c>
      <c r="N7" s="69" t="s">
        <v>1</v>
      </c>
      <c r="O7" s="68" t="s">
        <v>82</v>
      </c>
      <c r="P7" s="68" t="s">
        <v>80</v>
      </c>
      <c r="Q7" s="69" t="s">
        <v>1</v>
      </c>
      <c r="R7" s="68" t="s">
        <v>79</v>
      </c>
      <c r="S7" s="68" t="s">
        <v>13</v>
      </c>
      <c r="T7" s="69" t="s">
        <v>1</v>
      </c>
      <c r="U7" s="68" t="s">
        <v>13</v>
      </c>
      <c r="V7" s="68" t="s">
        <v>79</v>
      </c>
      <c r="W7" s="69" t="s">
        <v>1</v>
      </c>
      <c r="X7" s="68" t="s">
        <v>80</v>
      </c>
      <c r="Y7" s="68" t="s">
        <v>13</v>
      </c>
      <c r="Z7" s="69" t="s">
        <v>1</v>
      </c>
      <c r="AA7" s="68" t="s">
        <v>79</v>
      </c>
      <c r="AB7" s="68" t="s">
        <v>79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9</v>
      </c>
      <c r="B8" s="20" t="str">
        <f>'11.Spieltag'!B8</f>
        <v>FlorianS04</v>
      </c>
      <c r="C8" s="17" t="s">
        <v>79</v>
      </c>
      <c r="D8" s="18" t="s">
        <v>79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79</v>
      </c>
      <c r="G8" s="18" t="s">
        <v>13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79</v>
      </c>
      <c r="K8" s="19" t="str">
        <f t="shared" ref="K8:K24" si="3">IF(OR(EXACT($I$7,I8)*(EXACT($J$7,J8)))=TRUE,$AO$9,IF(($J$7-$I$7=J8-I8),$AO$8,IF(OR(EXACT($I$7&gt;$J$7,I8&gt;J8)*EXACT($I$7=$J$7,I8=J8)*EXACT($I$7&lt;$J$7,I8&lt;J8)),$AO$7,0)))</f>
        <v>3</v>
      </c>
      <c r="L8" s="17" t="s">
        <v>13</v>
      </c>
      <c r="M8" s="18" t="s">
        <v>13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79</v>
      </c>
      <c r="P8" s="18" t="s">
        <v>79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79</v>
      </c>
      <c r="T8" s="19">
        <f t="shared" ref="T8:T24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79</v>
      </c>
      <c r="W8" s="19" t="str">
        <f t="shared" ref="W8:W24" si="7">IF(OR(EXACT($U$7,U8)*(EXACT($V$7,V8)))=TRUE,$AO$9,IF(($V$7-$U$7=V8-U8),$AO$8,IF(OR(EXACT($U$7&gt;$V$7,U8&gt;V8)*EXACT($U$7=$V$7,U8=V8)*EXACT($U$7&lt;$V$7,U8&lt;V8)),$AO$7,0)))</f>
        <v>2</v>
      </c>
      <c r="X8" s="17" t="s">
        <v>79</v>
      </c>
      <c r="Y8" s="18" t="s">
        <v>79</v>
      </c>
      <c r="Z8" s="77">
        <f>IF(OR(EXACT($X$7,X8)*(EXACT($Y$7,Y8)))=TRUE,$AO$9,IF(($Y$7-$X$7=Y8-X8),$AO$8,IF(OR(EXACT($X$7&gt;$Y$7,X8&gt;Y8)*EXACT($X$7=$Y$7,X8=Y8)*EXACT($X$7&lt;$Y$7,X8&lt;Y8)),$AO$7,0)))*4</f>
        <v>0</v>
      </c>
      <c r="AA8" s="17" t="s">
        <v>13</v>
      </c>
      <c r="AB8" s="18" t="s">
        <v>79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5</v>
      </c>
      <c r="AH8" s="21">
        <f>'11.Spieltag'!AJ8</f>
        <v>115</v>
      </c>
      <c r="AI8" s="28">
        <f>'11.Spieltag'!AK8</f>
        <v>4</v>
      </c>
      <c r="AJ8" s="23">
        <f t="shared" ref="AJ8:AJ19" si="10">AG8+AH8</f>
        <v>120</v>
      </c>
      <c r="AK8" s="24">
        <f t="shared" ref="AK8:AK24" si="11">RANK(AJ8,$AJ$8:$AJ$26)</f>
        <v>9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'11.Spieltag'!B9</f>
        <v>Franzi04</v>
      </c>
      <c r="C9" s="17" t="s">
        <v>13</v>
      </c>
      <c r="D9" s="18" t="s">
        <v>79</v>
      </c>
      <c r="E9" s="19" t="str">
        <f t="shared" si="1"/>
        <v>3</v>
      </c>
      <c r="F9" s="17" t="s">
        <v>13</v>
      </c>
      <c r="G9" s="18" t="s">
        <v>13</v>
      </c>
      <c r="H9" s="19">
        <f t="shared" si="2"/>
        <v>0</v>
      </c>
      <c r="I9" s="17" t="s">
        <v>13</v>
      </c>
      <c r="J9" s="18" t="s">
        <v>79</v>
      </c>
      <c r="K9" s="19" t="str">
        <f t="shared" si="3"/>
        <v>2</v>
      </c>
      <c r="L9" s="17" t="s">
        <v>79</v>
      </c>
      <c r="M9" s="18" t="s">
        <v>82</v>
      </c>
      <c r="N9" s="19">
        <f t="shared" si="4"/>
        <v>0</v>
      </c>
      <c r="O9" s="17" t="s">
        <v>13</v>
      </c>
      <c r="P9" s="18" t="s">
        <v>79</v>
      </c>
      <c r="Q9" s="19" t="str">
        <f t="shared" si="5"/>
        <v>2</v>
      </c>
      <c r="R9" s="17" t="s">
        <v>79</v>
      </c>
      <c r="S9" s="18" t="s">
        <v>2</v>
      </c>
      <c r="T9" s="19" t="str">
        <f t="shared" si="6"/>
        <v>2</v>
      </c>
      <c r="U9" s="17" t="s">
        <v>2</v>
      </c>
      <c r="V9" s="18" t="s">
        <v>79</v>
      </c>
      <c r="W9" s="19" t="str">
        <f t="shared" si="7"/>
        <v>2</v>
      </c>
      <c r="X9" s="17" t="s">
        <v>80</v>
      </c>
      <c r="Y9" s="18" t="s">
        <v>13</v>
      </c>
      <c r="Z9" s="19" t="str">
        <f t="shared" ref="Z9" si="12">IF(OR(EXACT($X$7,X9)*(EXACT($Y$7,Y9)))=TRUE,$AO$9,IF(($Y$7-$X$7=Y9-X9),$AO$8,IF(OR(EXACT($X$7&gt;$Y$7,X9&gt;Y9)*EXACT($X$7=$Y$7,X9=Y9)*EXACT($X$7&lt;$Y$7,X9&lt;Y9)),$AO$7,0)))</f>
        <v>5</v>
      </c>
      <c r="AA9" s="17" t="s">
        <v>13</v>
      </c>
      <c r="AB9" s="18" t="s">
        <v>79</v>
      </c>
      <c r="AC9" s="19">
        <f t="shared" si="8"/>
        <v>0</v>
      </c>
      <c r="AD9" s="27"/>
      <c r="AE9" s="25"/>
      <c r="AF9" s="19"/>
      <c r="AG9" s="20">
        <f t="shared" si="9"/>
        <v>16</v>
      </c>
      <c r="AH9" s="21">
        <f>'11.Spieltag'!AJ9</f>
        <v>88</v>
      </c>
      <c r="AI9" s="28">
        <f>'11.Spieltag'!AK9</f>
        <v>16</v>
      </c>
      <c r="AJ9" s="23">
        <f t="shared" si="10"/>
        <v>104</v>
      </c>
      <c r="AK9" s="24">
        <f t="shared" si="11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'11.Spieltag'!B10</f>
        <v>jupp04</v>
      </c>
      <c r="C10" s="17" t="s">
        <v>2</v>
      </c>
      <c r="D10" s="18" t="s">
        <v>79</v>
      </c>
      <c r="E10" s="19" t="str">
        <f t="shared" si="1"/>
        <v>2</v>
      </c>
      <c r="F10" s="17" t="s">
        <v>79</v>
      </c>
      <c r="G10" s="18" t="s">
        <v>13</v>
      </c>
      <c r="H10" s="19">
        <f t="shared" si="2"/>
        <v>0</v>
      </c>
      <c r="I10" s="17" t="s">
        <v>2</v>
      </c>
      <c r="J10" s="18" t="s">
        <v>79</v>
      </c>
      <c r="K10" s="19" t="str">
        <f t="shared" si="3"/>
        <v>3</v>
      </c>
      <c r="L10" s="17" t="s">
        <v>2</v>
      </c>
      <c r="M10" s="18" t="s">
        <v>80</v>
      </c>
      <c r="N10" s="19" t="str">
        <f t="shared" si="4"/>
        <v>2</v>
      </c>
      <c r="O10" s="17" t="s">
        <v>13</v>
      </c>
      <c r="P10" s="18" t="s">
        <v>79</v>
      </c>
      <c r="Q10" s="19" t="str">
        <f t="shared" si="5"/>
        <v>2</v>
      </c>
      <c r="R10" s="17" t="s">
        <v>2</v>
      </c>
      <c r="S10" s="18" t="s">
        <v>13</v>
      </c>
      <c r="T10" s="19">
        <f t="shared" si="6"/>
        <v>0</v>
      </c>
      <c r="U10" s="17" t="s">
        <v>82</v>
      </c>
      <c r="V10" s="18" t="s">
        <v>79</v>
      </c>
      <c r="W10" s="19" t="str">
        <f t="shared" si="7"/>
        <v>2</v>
      </c>
      <c r="X10" s="17" t="s">
        <v>13</v>
      </c>
      <c r="Y10" s="18" t="s">
        <v>79</v>
      </c>
      <c r="Z10" s="77">
        <f t="shared" ref="Z10:Z22" si="13">IF(OR(EXACT($X$7,X10)*(EXACT($Y$7,Y10)))=TRUE,$AO$9,IF(($Y$7-$X$7=Y10-X10),$AO$8,IF(OR(EXACT($X$7&gt;$Y$7,X10&gt;Y10)*EXACT($X$7=$Y$7,X10=Y10)*EXACT($X$7&lt;$Y$7,X10&lt;Y10)),$AO$7,0)))*4</f>
        <v>0</v>
      </c>
      <c r="AA10" s="17" t="s">
        <v>2</v>
      </c>
      <c r="AB10" s="18" t="s">
        <v>79</v>
      </c>
      <c r="AC10" s="19">
        <f t="shared" si="8"/>
        <v>0</v>
      </c>
      <c r="AD10" s="27"/>
      <c r="AE10" s="25"/>
      <c r="AF10" s="19"/>
      <c r="AG10" s="20">
        <f t="shared" si="9"/>
        <v>11</v>
      </c>
      <c r="AH10" s="21">
        <f>'11.Spieltag'!AJ10</f>
        <v>112</v>
      </c>
      <c r="AI10" s="28">
        <f>'11.Spieltag'!AK10</f>
        <v>7</v>
      </c>
      <c r="AJ10" s="23">
        <f t="shared" si="10"/>
        <v>123</v>
      </c>
      <c r="AK10" s="24">
        <f t="shared" si="11"/>
        <v>7</v>
      </c>
      <c r="AL10" s="72"/>
    </row>
    <row r="11" spans="1:41" ht="24.95" customHeight="1" thickBot="1" x14ac:dyDescent="0.25">
      <c r="A11" s="28">
        <f>AK11</f>
        <v>4</v>
      </c>
      <c r="B11" s="20" t="str">
        <f>'11.Spieltag'!B11</f>
        <v>Lola04</v>
      </c>
      <c r="C11" s="17" t="s">
        <v>13</v>
      </c>
      <c r="D11" s="18" t="s">
        <v>79</v>
      </c>
      <c r="E11" s="19" t="str">
        <f t="shared" si="1"/>
        <v>3</v>
      </c>
      <c r="F11" s="17" t="s">
        <v>13</v>
      </c>
      <c r="G11" s="18" t="s">
        <v>79</v>
      </c>
      <c r="H11" s="19" t="str">
        <f t="shared" si="2"/>
        <v>5</v>
      </c>
      <c r="I11" s="17" t="s">
        <v>79</v>
      </c>
      <c r="J11" s="18" t="s">
        <v>80</v>
      </c>
      <c r="K11" s="19" t="str">
        <f t="shared" si="3"/>
        <v>2</v>
      </c>
      <c r="L11" s="17" t="s">
        <v>82</v>
      </c>
      <c r="M11" s="18" t="s">
        <v>80</v>
      </c>
      <c r="N11" s="19" t="str">
        <f t="shared" si="4"/>
        <v>3</v>
      </c>
      <c r="O11" s="17" t="s">
        <v>13</v>
      </c>
      <c r="P11" s="18" t="s">
        <v>79</v>
      </c>
      <c r="Q11" s="19" t="str">
        <f t="shared" si="5"/>
        <v>2</v>
      </c>
      <c r="R11" s="17" t="s">
        <v>79</v>
      </c>
      <c r="S11" s="18" t="s">
        <v>79</v>
      </c>
      <c r="T11" s="19">
        <f t="shared" si="6"/>
        <v>0</v>
      </c>
      <c r="U11" s="17" t="s">
        <v>13</v>
      </c>
      <c r="V11" s="18" t="s">
        <v>79</v>
      </c>
      <c r="W11" s="19" t="str">
        <f t="shared" si="7"/>
        <v>5</v>
      </c>
      <c r="X11" s="17" t="s">
        <v>13</v>
      </c>
      <c r="Y11" s="18" t="s">
        <v>79</v>
      </c>
      <c r="Z11" s="77">
        <f t="shared" si="13"/>
        <v>0</v>
      </c>
      <c r="AA11" s="17" t="s">
        <v>13</v>
      </c>
      <c r="AB11" s="18" t="s">
        <v>79</v>
      </c>
      <c r="AC11" s="19">
        <f t="shared" si="8"/>
        <v>0</v>
      </c>
      <c r="AD11" s="27"/>
      <c r="AE11" s="25"/>
      <c r="AF11" s="19"/>
      <c r="AG11" s="20">
        <f t="shared" si="9"/>
        <v>20</v>
      </c>
      <c r="AH11" s="21">
        <f>'11.Spieltag'!AJ11</f>
        <v>117</v>
      </c>
      <c r="AI11" s="28">
        <f>'11.Spieltag'!AK11</f>
        <v>3</v>
      </c>
      <c r="AJ11" s="23">
        <f t="shared" si="10"/>
        <v>137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'11.Spieltag'!B12</f>
        <v>Master1</v>
      </c>
      <c r="C12" s="17" t="s">
        <v>13</v>
      </c>
      <c r="D12" s="18" t="s">
        <v>79</v>
      </c>
      <c r="E12" s="19" t="str">
        <f t="shared" si="1"/>
        <v>3</v>
      </c>
      <c r="F12" s="17" t="s">
        <v>79</v>
      </c>
      <c r="G12" s="18" t="s">
        <v>13</v>
      </c>
      <c r="H12" s="19">
        <f t="shared" si="2"/>
        <v>0</v>
      </c>
      <c r="I12" s="17" t="s">
        <v>2</v>
      </c>
      <c r="J12" s="18" t="s">
        <v>79</v>
      </c>
      <c r="K12" s="19" t="str">
        <f t="shared" si="3"/>
        <v>3</v>
      </c>
      <c r="L12" s="17" t="s">
        <v>2</v>
      </c>
      <c r="M12" s="18" t="s">
        <v>80</v>
      </c>
      <c r="N12" s="19" t="str">
        <f t="shared" si="4"/>
        <v>2</v>
      </c>
      <c r="O12" s="17" t="s">
        <v>2</v>
      </c>
      <c r="P12" s="18" t="s">
        <v>79</v>
      </c>
      <c r="Q12" s="19" t="str">
        <f t="shared" si="5"/>
        <v>2</v>
      </c>
      <c r="R12" s="17" t="s">
        <v>13</v>
      </c>
      <c r="S12" s="18" t="s">
        <v>13</v>
      </c>
      <c r="T12" s="19">
        <f t="shared" si="6"/>
        <v>0</v>
      </c>
      <c r="U12" s="17" t="s">
        <v>13</v>
      </c>
      <c r="V12" s="18" t="s">
        <v>79</v>
      </c>
      <c r="W12" s="19" t="str">
        <f t="shared" si="7"/>
        <v>5</v>
      </c>
      <c r="X12" s="17" t="s">
        <v>79</v>
      </c>
      <c r="Y12" s="18" t="s">
        <v>79</v>
      </c>
      <c r="Z12" s="77">
        <f t="shared" si="13"/>
        <v>0</v>
      </c>
      <c r="AA12" s="17" t="s">
        <v>79</v>
      </c>
      <c r="AB12" s="18" t="s">
        <v>13</v>
      </c>
      <c r="AC12" s="19">
        <f t="shared" si="8"/>
        <v>0</v>
      </c>
      <c r="AD12" s="26"/>
      <c r="AE12" s="25"/>
      <c r="AF12" s="19"/>
      <c r="AG12" s="20">
        <f t="shared" si="9"/>
        <v>15</v>
      </c>
      <c r="AH12" s="21">
        <f>'11.Spieltag'!AJ12</f>
        <v>119</v>
      </c>
      <c r="AI12" s="28">
        <f>'11.Spieltag'!AK12</f>
        <v>2</v>
      </c>
      <c r="AJ12" s="23">
        <f t="shared" si="10"/>
        <v>134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9</v>
      </c>
      <c r="B13" s="78" t="str">
        <f>'11.Spieltag'!B13</f>
        <v>MB AC Norbert</v>
      </c>
      <c r="C13" s="17" t="s">
        <v>13</v>
      </c>
      <c r="D13" s="18" t="s">
        <v>80</v>
      </c>
      <c r="E13" s="19" t="str">
        <f t="shared" si="1"/>
        <v>2</v>
      </c>
      <c r="F13" s="17" t="s">
        <v>79</v>
      </c>
      <c r="G13" s="18" t="s">
        <v>79</v>
      </c>
      <c r="H13" s="19">
        <f t="shared" si="2"/>
        <v>0</v>
      </c>
      <c r="I13" s="17" t="s">
        <v>13</v>
      </c>
      <c r="J13" s="18" t="s">
        <v>80</v>
      </c>
      <c r="K13" s="19" t="str">
        <f t="shared" si="3"/>
        <v>5</v>
      </c>
      <c r="L13" s="17" t="s">
        <v>82</v>
      </c>
      <c r="M13" s="18" t="s">
        <v>80</v>
      </c>
      <c r="N13" s="19" t="str">
        <f t="shared" si="4"/>
        <v>3</v>
      </c>
      <c r="O13" s="17" t="s">
        <v>13</v>
      </c>
      <c r="P13" s="18" t="s">
        <v>80</v>
      </c>
      <c r="Q13" s="19" t="str">
        <f t="shared" si="5"/>
        <v>2</v>
      </c>
      <c r="R13" s="17" t="s">
        <v>13</v>
      </c>
      <c r="S13" s="18" t="s">
        <v>80</v>
      </c>
      <c r="T13" s="19">
        <f t="shared" si="6"/>
        <v>0</v>
      </c>
      <c r="U13" s="17" t="s">
        <v>79</v>
      </c>
      <c r="V13" s="18" t="s">
        <v>80</v>
      </c>
      <c r="W13" s="19" t="str">
        <f t="shared" si="7"/>
        <v>3</v>
      </c>
      <c r="X13" s="17" t="s">
        <v>13</v>
      </c>
      <c r="Y13" s="18" t="s">
        <v>79</v>
      </c>
      <c r="Z13" s="77">
        <f t="shared" si="13"/>
        <v>0</v>
      </c>
      <c r="AA13" s="17" t="s">
        <v>2</v>
      </c>
      <c r="AB13" s="18" t="s">
        <v>79</v>
      </c>
      <c r="AC13" s="19">
        <f t="shared" si="8"/>
        <v>0</v>
      </c>
      <c r="AD13" s="27"/>
      <c r="AE13" s="25"/>
      <c r="AF13" s="19"/>
      <c r="AG13" s="20">
        <f t="shared" si="9"/>
        <v>15</v>
      </c>
      <c r="AH13" s="21">
        <f>'11.Spieltag'!AJ13</f>
        <v>105</v>
      </c>
      <c r="AI13" s="28">
        <f>'11.Spieltag'!AK13</f>
        <v>10</v>
      </c>
      <c r="AJ13" s="23">
        <f t="shared" si="10"/>
        <v>120</v>
      </c>
      <c r="AK13" s="24">
        <f t="shared" si="11"/>
        <v>9</v>
      </c>
      <c r="AL13" s="1"/>
    </row>
    <row r="14" spans="1:41" ht="24.95" customHeight="1" thickBot="1" x14ac:dyDescent="0.25">
      <c r="A14" s="28">
        <f t="shared" si="0"/>
        <v>8</v>
      </c>
      <c r="B14" s="20" t="str">
        <f>'11.Spieltag'!B14</f>
        <v>Mike04</v>
      </c>
      <c r="C14" s="17" t="s">
        <v>79</v>
      </c>
      <c r="D14" s="18" t="s">
        <v>13</v>
      </c>
      <c r="E14" s="19">
        <f t="shared" si="1"/>
        <v>0</v>
      </c>
      <c r="F14" s="17" t="s">
        <v>13</v>
      </c>
      <c r="G14" s="18" t="s">
        <v>80</v>
      </c>
      <c r="H14" s="19" t="str">
        <f t="shared" si="2"/>
        <v>2</v>
      </c>
      <c r="I14" s="17" t="s">
        <v>13</v>
      </c>
      <c r="J14" s="18" t="s">
        <v>80</v>
      </c>
      <c r="K14" s="19" t="str">
        <f t="shared" si="3"/>
        <v>5</v>
      </c>
      <c r="L14" s="17" t="s">
        <v>82</v>
      </c>
      <c r="M14" s="18" t="s">
        <v>80</v>
      </c>
      <c r="N14" s="19" t="str">
        <f t="shared" si="4"/>
        <v>3</v>
      </c>
      <c r="O14" s="17" t="s">
        <v>13</v>
      </c>
      <c r="P14" s="18" t="s">
        <v>80</v>
      </c>
      <c r="Q14" s="19" t="str">
        <f t="shared" si="5"/>
        <v>2</v>
      </c>
      <c r="R14" s="17" t="s">
        <v>13</v>
      </c>
      <c r="S14" s="18" t="s">
        <v>79</v>
      </c>
      <c r="T14" s="19">
        <f t="shared" si="6"/>
        <v>0</v>
      </c>
      <c r="U14" s="17" t="s">
        <v>79</v>
      </c>
      <c r="V14" s="18" t="s">
        <v>13</v>
      </c>
      <c r="W14" s="19">
        <f t="shared" si="7"/>
        <v>0</v>
      </c>
      <c r="X14" s="17" t="s">
        <v>13</v>
      </c>
      <c r="Y14" s="18" t="s">
        <v>80</v>
      </c>
      <c r="Z14" s="77">
        <f t="shared" si="13"/>
        <v>0</v>
      </c>
      <c r="AA14" s="17" t="s">
        <v>79</v>
      </c>
      <c r="AB14" s="18" t="s">
        <v>79</v>
      </c>
      <c r="AC14" s="19" t="str">
        <f t="shared" si="8"/>
        <v>5</v>
      </c>
      <c r="AD14" s="27"/>
      <c r="AE14" s="25"/>
      <c r="AF14" s="19"/>
      <c r="AG14" s="20">
        <f t="shared" si="9"/>
        <v>17</v>
      </c>
      <c r="AH14" s="21">
        <f>'11.Spieltag'!AJ14</f>
        <v>104</v>
      </c>
      <c r="AI14" s="28">
        <f>'11.Spieltag'!AK14</f>
        <v>11</v>
      </c>
      <c r="AJ14" s="23">
        <f t="shared" si="10"/>
        <v>121</v>
      </c>
      <c r="AK14" s="24">
        <f t="shared" si="11"/>
        <v>8</v>
      </c>
      <c r="AL14" s="1"/>
    </row>
    <row r="15" spans="1:41" ht="24.95" customHeight="1" thickBot="1" x14ac:dyDescent="0.25">
      <c r="A15" s="28">
        <f t="shared" si="0"/>
        <v>16</v>
      </c>
      <c r="B15" s="20" t="str">
        <f>'11.Spieltag'!B15</f>
        <v>Nico1904</v>
      </c>
      <c r="C15" s="17" t="s">
        <v>13</v>
      </c>
      <c r="D15" s="18" t="s">
        <v>79</v>
      </c>
      <c r="E15" s="19" t="str">
        <f t="shared" si="1"/>
        <v>3</v>
      </c>
      <c r="F15" s="17" t="s">
        <v>13</v>
      </c>
      <c r="G15" s="18" t="s">
        <v>79</v>
      </c>
      <c r="H15" s="19" t="str">
        <f t="shared" si="2"/>
        <v>5</v>
      </c>
      <c r="I15" s="17" t="s">
        <v>13</v>
      </c>
      <c r="J15" s="18" t="s">
        <v>79</v>
      </c>
      <c r="K15" s="19" t="str">
        <f t="shared" si="3"/>
        <v>2</v>
      </c>
      <c r="L15" s="17" t="s">
        <v>13</v>
      </c>
      <c r="M15" s="18" t="s">
        <v>80</v>
      </c>
      <c r="N15" s="19" t="str">
        <f t="shared" si="4"/>
        <v>2</v>
      </c>
      <c r="O15" s="17" t="s">
        <v>13</v>
      </c>
      <c r="P15" s="18" t="s">
        <v>80</v>
      </c>
      <c r="Q15" s="19" t="str">
        <f t="shared" si="5"/>
        <v>2</v>
      </c>
      <c r="R15" s="17" t="s">
        <v>79</v>
      </c>
      <c r="S15" s="18" t="s">
        <v>13</v>
      </c>
      <c r="T15" s="19" t="str">
        <f t="shared" si="6"/>
        <v>5</v>
      </c>
      <c r="U15" s="17" t="s">
        <v>13</v>
      </c>
      <c r="V15" s="18" t="s">
        <v>79</v>
      </c>
      <c r="W15" s="19" t="str">
        <f t="shared" si="7"/>
        <v>5</v>
      </c>
      <c r="X15" s="17" t="s">
        <v>79</v>
      </c>
      <c r="Y15" s="18" t="s">
        <v>79</v>
      </c>
      <c r="Z15" s="77">
        <f t="shared" si="13"/>
        <v>0</v>
      </c>
      <c r="AA15" s="17" t="s">
        <v>79</v>
      </c>
      <c r="AB15" s="18" t="s">
        <v>13</v>
      </c>
      <c r="AC15" s="19">
        <f t="shared" si="8"/>
        <v>0</v>
      </c>
      <c r="AD15" s="27"/>
      <c r="AE15" s="25"/>
      <c r="AF15" s="19"/>
      <c r="AG15" s="20">
        <f t="shared" si="9"/>
        <v>24</v>
      </c>
      <c r="AH15" s="21">
        <f>'11.Spieltag'!AJ15</f>
        <v>80</v>
      </c>
      <c r="AI15" s="28">
        <f>'11.Spieltag'!AK15</f>
        <v>17</v>
      </c>
      <c r="AJ15" s="23">
        <f t="shared" si="10"/>
        <v>104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13</v>
      </c>
      <c r="B16" s="20" t="str">
        <f>'11.Spieltag'!B16</f>
        <v>Reinhold</v>
      </c>
      <c r="C16" s="17" t="s">
        <v>2</v>
      </c>
      <c r="D16" s="18" t="s">
        <v>79</v>
      </c>
      <c r="E16" s="19" t="str">
        <f t="shared" si="1"/>
        <v>2</v>
      </c>
      <c r="F16" s="17" t="s">
        <v>13</v>
      </c>
      <c r="G16" s="18" t="s">
        <v>82</v>
      </c>
      <c r="H16" s="19">
        <f t="shared" si="2"/>
        <v>0</v>
      </c>
      <c r="I16" s="17" t="s">
        <v>13</v>
      </c>
      <c r="J16" s="18" t="s">
        <v>13</v>
      </c>
      <c r="K16" s="19">
        <f t="shared" si="3"/>
        <v>0</v>
      </c>
      <c r="L16" s="17" t="s">
        <v>82</v>
      </c>
      <c r="M16" s="18" t="s">
        <v>13</v>
      </c>
      <c r="N16" s="19" t="str">
        <f t="shared" si="4"/>
        <v>2</v>
      </c>
      <c r="O16" s="17" t="s">
        <v>13</v>
      </c>
      <c r="P16" s="18" t="s">
        <v>80</v>
      </c>
      <c r="Q16" s="19" t="str">
        <f t="shared" si="5"/>
        <v>2</v>
      </c>
      <c r="R16" s="17" t="s">
        <v>13</v>
      </c>
      <c r="S16" s="18" t="s">
        <v>79</v>
      </c>
      <c r="T16" s="19">
        <f t="shared" si="6"/>
        <v>0</v>
      </c>
      <c r="U16" s="17" t="s">
        <v>2</v>
      </c>
      <c r="V16" s="18" t="s">
        <v>79</v>
      </c>
      <c r="W16" s="19" t="str">
        <f t="shared" si="7"/>
        <v>2</v>
      </c>
      <c r="X16" s="17" t="s">
        <v>13</v>
      </c>
      <c r="Y16" s="18" t="s">
        <v>80</v>
      </c>
      <c r="Z16" s="77">
        <f t="shared" si="13"/>
        <v>0</v>
      </c>
      <c r="AA16" s="17" t="s">
        <v>79</v>
      </c>
      <c r="AB16" s="18" t="s">
        <v>13</v>
      </c>
      <c r="AC16" s="19">
        <f t="shared" si="8"/>
        <v>0</v>
      </c>
      <c r="AD16" s="27"/>
      <c r="AE16" s="25"/>
      <c r="AF16" s="19"/>
      <c r="AG16" s="20">
        <f t="shared" si="9"/>
        <v>8</v>
      </c>
      <c r="AH16" s="21">
        <f>'11.Spieltag'!AJ16</f>
        <v>109</v>
      </c>
      <c r="AI16" s="28">
        <f>'11.Spieltag'!AK16</f>
        <v>8</v>
      </c>
      <c r="AJ16" s="23">
        <f t="shared" si="10"/>
        <v>117</v>
      </c>
      <c r="AK16" s="24">
        <f t="shared" si="11"/>
        <v>13</v>
      </c>
      <c r="AL16" s="1"/>
    </row>
    <row r="17" spans="1:38" ht="24.95" customHeight="1" thickBot="1" x14ac:dyDescent="0.25">
      <c r="A17" s="28">
        <f t="shared" si="0"/>
        <v>12</v>
      </c>
      <c r="B17" s="20" t="str">
        <f>'11.Spieltag'!B17</f>
        <v>Ricardo04</v>
      </c>
      <c r="C17" s="17" t="s">
        <v>79</v>
      </c>
      <c r="D17" s="18" t="s">
        <v>13</v>
      </c>
      <c r="E17" s="19">
        <f t="shared" si="1"/>
        <v>0</v>
      </c>
      <c r="F17" s="17" t="s">
        <v>79</v>
      </c>
      <c r="G17" s="18" t="s">
        <v>79</v>
      </c>
      <c r="H17" s="19">
        <f t="shared" si="2"/>
        <v>0</v>
      </c>
      <c r="I17" s="17" t="s">
        <v>2</v>
      </c>
      <c r="J17" s="18" t="s">
        <v>80</v>
      </c>
      <c r="K17" s="19" t="str">
        <f t="shared" si="3"/>
        <v>2</v>
      </c>
      <c r="L17" s="17" t="s">
        <v>82</v>
      </c>
      <c r="M17" s="18" t="s">
        <v>80</v>
      </c>
      <c r="N17" s="19" t="str">
        <f t="shared" si="4"/>
        <v>3</v>
      </c>
      <c r="O17" s="17" t="s">
        <v>2</v>
      </c>
      <c r="P17" s="18" t="s">
        <v>79</v>
      </c>
      <c r="Q17" s="19" t="str">
        <f t="shared" si="5"/>
        <v>2</v>
      </c>
      <c r="R17" s="17" t="s">
        <v>79</v>
      </c>
      <c r="S17" s="18" t="s">
        <v>13</v>
      </c>
      <c r="T17" s="19" t="str">
        <f t="shared" si="6"/>
        <v>5</v>
      </c>
      <c r="U17" s="17" t="s">
        <v>13</v>
      </c>
      <c r="V17" s="18" t="s">
        <v>79</v>
      </c>
      <c r="W17" s="19" t="str">
        <f t="shared" si="7"/>
        <v>5</v>
      </c>
      <c r="X17" s="17" t="s">
        <v>13</v>
      </c>
      <c r="Y17" s="18" t="s">
        <v>79</v>
      </c>
      <c r="Z17" s="77">
        <f t="shared" si="13"/>
        <v>0</v>
      </c>
      <c r="AA17" s="17" t="s">
        <v>79</v>
      </c>
      <c r="AB17" s="18" t="s">
        <v>13</v>
      </c>
      <c r="AC17" s="19">
        <f t="shared" si="8"/>
        <v>0</v>
      </c>
      <c r="AD17" s="27"/>
      <c r="AE17" s="25"/>
      <c r="AF17" s="19"/>
      <c r="AG17" s="20">
        <f t="shared" si="9"/>
        <v>17</v>
      </c>
      <c r="AH17" s="21">
        <f>'11.Spieltag'!AJ17</f>
        <v>101</v>
      </c>
      <c r="AI17" s="28">
        <f>'11.Spieltag'!AK17</f>
        <v>13</v>
      </c>
      <c r="AJ17" s="23">
        <f t="shared" si="10"/>
        <v>118</v>
      </c>
      <c r="AK17" s="24">
        <f t="shared" si="11"/>
        <v>12</v>
      </c>
      <c r="AL17" s="1"/>
    </row>
    <row r="18" spans="1:38" ht="24.95" customHeight="1" thickBot="1" x14ac:dyDescent="0.25">
      <c r="A18" s="28">
        <f t="shared" si="0"/>
        <v>11</v>
      </c>
      <c r="B18" s="20" t="str">
        <f>'11.Spieltag'!B18</f>
        <v>Sascha</v>
      </c>
      <c r="C18" s="17" t="s">
        <v>79</v>
      </c>
      <c r="D18" s="18" t="s">
        <v>79</v>
      </c>
      <c r="E18" s="19">
        <f t="shared" si="1"/>
        <v>0</v>
      </c>
      <c r="F18" s="17" t="s">
        <v>79</v>
      </c>
      <c r="G18" s="18" t="s">
        <v>2</v>
      </c>
      <c r="H18" s="19">
        <f t="shared" si="2"/>
        <v>0</v>
      </c>
      <c r="I18" s="17" t="s">
        <v>82</v>
      </c>
      <c r="J18" s="18" t="s">
        <v>13</v>
      </c>
      <c r="K18" s="19" t="str">
        <f t="shared" si="3"/>
        <v>3</v>
      </c>
      <c r="L18" s="17" t="s">
        <v>2</v>
      </c>
      <c r="M18" s="18" t="s">
        <v>80</v>
      </c>
      <c r="N18" s="19" t="str">
        <f t="shared" si="4"/>
        <v>2</v>
      </c>
      <c r="O18" s="17" t="s">
        <v>13</v>
      </c>
      <c r="P18" s="18" t="s">
        <v>79</v>
      </c>
      <c r="Q18" s="19" t="str">
        <f t="shared" si="5"/>
        <v>2</v>
      </c>
      <c r="R18" s="17" t="s">
        <v>13</v>
      </c>
      <c r="S18" s="18" t="s">
        <v>2</v>
      </c>
      <c r="T18" s="19" t="str">
        <f t="shared" si="6"/>
        <v>3</v>
      </c>
      <c r="U18" s="17" t="s">
        <v>13</v>
      </c>
      <c r="V18" s="18" t="s">
        <v>79</v>
      </c>
      <c r="W18" s="19" t="str">
        <f t="shared" si="7"/>
        <v>5</v>
      </c>
      <c r="X18" s="17" t="s">
        <v>79</v>
      </c>
      <c r="Y18" s="18" t="s">
        <v>13</v>
      </c>
      <c r="Z18" s="19" t="str">
        <f t="shared" ref="Z18" si="14">IF(OR(EXACT($X$7,X18)*(EXACT($Y$7,Y18)))=TRUE,$AO$9,IF(($Y$7-$X$7=Y18-X18),$AO$8,IF(OR(EXACT($X$7&gt;$Y$7,X18&gt;Y18)*EXACT($X$7=$Y$7,X18=Y18)*EXACT($X$7&lt;$Y$7,X18&lt;Y18)),$AO$7,0)))</f>
        <v>2</v>
      </c>
      <c r="AA18" s="17" t="s">
        <v>79</v>
      </c>
      <c r="AB18" s="18" t="s">
        <v>2</v>
      </c>
      <c r="AC18" s="19">
        <f t="shared" si="8"/>
        <v>0</v>
      </c>
      <c r="AD18" s="27"/>
      <c r="AE18" s="25"/>
      <c r="AF18" s="19"/>
      <c r="AG18" s="20">
        <f t="shared" si="9"/>
        <v>17</v>
      </c>
      <c r="AH18" s="21">
        <f>'11.Spieltag'!AJ18</f>
        <v>102</v>
      </c>
      <c r="AI18" s="28">
        <f>'11.Spieltag'!AK18</f>
        <v>12</v>
      </c>
      <c r="AJ18" s="23">
        <f t="shared" si="10"/>
        <v>119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6</v>
      </c>
      <c r="B19" s="20" t="str">
        <f>'11.Spieltag'!B19</f>
        <v>Schalt04</v>
      </c>
      <c r="C19" s="17" t="s">
        <v>79</v>
      </c>
      <c r="D19" s="18" t="s">
        <v>79</v>
      </c>
      <c r="E19" s="19">
        <f t="shared" si="1"/>
        <v>0</v>
      </c>
      <c r="F19" s="17" t="s">
        <v>80</v>
      </c>
      <c r="G19" s="18" t="s">
        <v>80</v>
      </c>
      <c r="H19" s="19">
        <f t="shared" si="2"/>
        <v>0</v>
      </c>
      <c r="I19" s="17" t="s">
        <v>2</v>
      </c>
      <c r="J19" s="18" t="s">
        <v>80</v>
      </c>
      <c r="K19" s="19" t="str">
        <f t="shared" si="3"/>
        <v>2</v>
      </c>
      <c r="L19" s="17" t="s">
        <v>14</v>
      </c>
      <c r="M19" s="18" t="s">
        <v>80</v>
      </c>
      <c r="N19" s="19" t="str">
        <f t="shared" si="4"/>
        <v>2</v>
      </c>
      <c r="O19" s="17" t="s">
        <v>13</v>
      </c>
      <c r="P19" s="18" t="s">
        <v>79</v>
      </c>
      <c r="Q19" s="19" t="str">
        <f t="shared" si="5"/>
        <v>2</v>
      </c>
      <c r="R19" s="17" t="s">
        <v>79</v>
      </c>
      <c r="S19" s="18" t="s">
        <v>2</v>
      </c>
      <c r="T19" s="19" t="str">
        <f t="shared" si="6"/>
        <v>2</v>
      </c>
      <c r="U19" s="17" t="s">
        <v>13</v>
      </c>
      <c r="V19" s="18" t="s">
        <v>79</v>
      </c>
      <c r="W19" s="19" t="str">
        <f t="shared" si="7"/>
        <v>5</v>
      </c>
      <c r="X19" s="17" t="s">
        <v>80</v>
      </c>
      <c r="Y19" s="18" t="s">
        <v>2</v>
      </c>
      <c r="Z19" s="19" t="str">
        <f>IF(OR(EXACT($X$7,X19)*(EXACT($Y$7,Y19)))=TRUE,$AO$9,IF(($Y$7-$X$7=Y19-X19),$AO$8,IF(OR(EXACT($X$7&gt;$Y$7,X19&gt;Y19)*EXACT($X$7=$Y$7,X19=Y19)*EXACT($X$7&lt;$Y$7,X19&lt;Y19)),$AO$7,0)))</f>
        <v>2</v>
      </c>
      <c r="AA19" s="17" t="s">
        <v>80</v>
      </c>
      <c r="AB19" s="18" t="s">
        <v>13</v>
      </c>
      <c r="AC19" s="19">
        <f t="shared" si="8"/>
        <v>0</v>
      </c>
      <c r="AD19" s="27"/>
      <c r="AE19" s="25"/>
      <c r="AF19" s="19"/>
      <c r="AG19" s="20">
        <f t="shared" si="9"/>
        <v>15</v>
      </c>
      <c r="AH19" s="21">
        <f>'11.Spieltag'!AJ19</f>
        <v>113</v>
      </c>
      <c r="AI19" s="28">
        <f>'11.Spieltag'!AK19</f>
        <v>6</v>
      </c>
      <c r="AJ19" s="23">
        <f t="shared" si="10"/>
        <v>128</v>
      </c>
      <c r="AK19" s="24">
        <f t="shared" si="11"/>
        <v>6</v>
      </c>
      <c r="AL19" s="1"/>
    </row>
    <row r="20" spans="1:38" ht="24.95" customHeight="1" thickBot="1" x14ac:dyDescent="0.25">
      <c r="A20" s="28">
        <f>AK20</f>
        <v>2</v>
      </c>
      <c r="B20" s="20" t="str">
        <f>'11.Spieltag'!B20</f>
        <v>schmiddi04</v>
      </c>
      <c r="C20" s="17" t="s">
        <v>79</v>
      </c>
      <c r="D20" s="18" t="s">
        <v>79</v>
      </c>
      <c r="E20" s="19">
        <f t="shared" si="1"/>
        <v>0</v>
      </c>
      <c r="F20" s="17" t="s">
        <v>79</v>
      </c>
      <c r="G20" s="18" t="s">
        <v>13</v>
      </c>
      <c r="H20" s="19">
        <f t="shared" si="2"/>
        <v>0</v>
      </c>
      <c r="I20" s="17" t="s">
        <v>79</v>
      </c>
      <c r="J20" s="18" t="s">
        <v>80</v>
      </c>
      <c r="K20" s="19" t="str">
        <f t="shared" si="3"/>
        <v>2</v>
      </c>
      <c r="L20" s="17" t="s">
        <v>14</v>
      </c>
      <c r="M20" s="18" t="s">
        <v>80</v>
      </c>
      <c r="N20" s="19" t="str">
        <f t="shared" si="4"/>
        <v>2</v>
      </c>
      <c r="O20" s="17" t="s">
        <v>13</v>
      </c>
      <c r="P20" s="18" t="s">
        <v>80</v>
      </c>
      <c r="Q20" s="19" t="str">
        <f t="shared" si="5"/>
        <v>2</v>
      </c>
      <c r="R20" s="17" t="s">
        <v>80</v>
      </c>
      <c r="S20" s="18" t="s">
        <v>79</v>
      </c>
      <c r="T20" s="19" t="str">
        <f t="shared" si="6"/>
        <v>3</v>
      </c>
      <c r="U20" s="17" t="s">
        <v>79</v>
      </c>
      <c r="V20" s="18" t="s">
        <v>79</v>
      </c>
      <c r="W20" s="19">
        <f t="shared" si="7"/>
        <v>0</v>
      </c>
      <c r="X20" s="17" t="s">
        <v>13</v>
      </c>
      <c r="Y20" s="18" t="s">
        <v>80</v>
      </c>
      <c r="Z20" s="77">
        <f t="shared" si="13"/>
        <v>0</v>
      </c>
      <c r="AA20" s="17" t="s">
        <v>80</v>
      </c>
      <c r="AB20" s="18" t="s">
        <v>79</v>
      </c>
      <c r="AC20" s="19">
        <f t="shared" si="8"/>
        <v>0</v>
      </c>
      <c r="AD20" s="27"/>
      <c r="AE20" s="25"/>
      <c r="AF20" s="19"/>
      <c r="AG20" s="20">
        <f>E20+H20+K20+N20+Q20+T20+W20+Z20+AC20+AF20</f>
        <v>9</v>
      </c>
      <c r="AH20" s="21">
        <f>'11.Spieltag'!AJ20</f>
        <v>135</v>
      </c>
      <c r="AI20" s="28">
        <f>'11.Spieltag'!AK20</f>
        <v>1</v>
      </c>
      <c r="AJ20" s="23">
        <f>AG20+AH20</f>
        <v>144</v>
      </c>
      <c r="AK20" s="24">
        <f t="shared" si="11"/>
        <v>2</v>
      </c>
      <c r="AL20" s="1"/>
    </row>
    <row r="21" spans="1:38" ht="24.95" customHeight="1" thickBot="1" x14ac:dyDescent="0.25">
      <c r="A21" s="28">
        <f>AK21</f>
        <v>15</v>
      </c>
      <c r="B21" s="20" t="str">
        <f>'11.Spieltag'!B21</f>
        <v>shiny</v>
      </c>
      <c r="C21" s="17" t="s">
        <v>13</v>
      </c>
      <c r="D21" s="18" t="s">
        <v>79</v>
      </c>
      <c r="E21" s="19" t="str">
        <f t="shared" si="1"/>
        <v>3</v>
      </c>
      <c r="F21" s="17" t="s">
        <v>79</v>
      </c>
      <c r="G21" s="18" t="s">
        <v>79</v>
      </c>
      <c r="H21" s="19">
        <f t="shared" si="2"/>
        <v>0</v>
      </c>
      <c r="I21" s="17" t="s">
        <v>13</v>
      </c>
      <c r="J21" s="18" t="s">
        <v>79</v>
      </c>
      <c r="K21" s="19" t="str">
        <f t="shared" si="3"/>
        <v>2</v>
      </c>
      <c r="L21" s="17" t="s">
        <v>13</v>
      </c>
      <c r="M21" s="18" t="s">
        <v>80</v>
      </c>
      <c r="N21" s="19" t="str">
        <f t="shared" si="4"/>
        <v>2</v>
      </c>
      <c r="O21" s="17" t="s">
        <v>13</v>
      </c>
      <c r="P21" s="18" t="s">
        <v>79</v>
      </c>
      <c r="Q21" s="19" t="str">
        <f t="shared" si="5"/>
        <v>2</v>
      </c>
      <c r="R21" s="17" t="s">
        <v>13</v>
      </c>
      <c r="S21" s="18" t="s">
        <v>79</v>
      </c>
      <c r="T21" s="19">
        <f t="shared" si="6"/>
        <v>0</v>
      </c>
      <c r="U21" s="17" t="s">
        <v>13</v>
      </c>
      <c r="V21" s="18" t="s">
        <v>79</v>
      </c>
      <c r="W21" s="19" t="str">
        <f t="shared" si="7"/>
        <v>5</v>
      </c>
      <c r="X21" s="17" t="s">
        <v>13</v>
      </c>
      <c r="Y21" s="18" t="s">
        <v>79</v>
      </c>
      <c r="Z21" s="77">
        <f t="shared" si="13"/>
        <v>0</v>
      </c>
      <c r="AA21" s="17" t="s">
        <v>79</v>
      </c>
      <c r="AB21" s="18" t="s">
        <v>13</v>
      </c>
      <c r="AC21" s="19">
        <f t="shared" si="8"/>
        <v>0</v>
      </c>
      <c r="AD21" s="27"/>
      <c r="AE21" s="25"/>
      <c r="AF21" s="19"/>
      <c r="AG21" s="20">
        <f>E21+H21+K21+N21+Q21+T21+W21+Z21+AC21+AF21</f>
        <v>14</v>
      </c>
      <c r="AH21" s="21">
        <f>'11.Spieltag'!AJ21</f>
        <v>96</v>
      </c>
      <c r="AI21" s="28">
        <f>'11.Spieltag'!AK21</f>
        <v>14</v>
      </c>
      <c r="AJ21" s="23">
        <f>AG21+AH21</f>
        <v>110</v>
      </c>
      <c r="AK21" s="24">
        <f t="shared" si="11"/>
        <v>15</v>
      </c>
      <c r="AL21" s="1"/>
    </row>
    <row r="22" spans="1:38" ht="24.95" customHeight="1" thickBot="1" x14ac:dyDescent="0.25">
      <c r="A22" s="28">
        <f>AK22</f>
        <v>14</v>
      </c>
      <c r="B22" s="20" t="str">
        <f>'11.Spieltag'!B22</f>
        <v>Tanja04</v>
      </c>
      <c r="C22" s="17" t="s">
        <v>13</v>
      </c>
      <c r="D22" s="18" t="s">
        <v>79</v>
      </c>
      <c r="E22" s="19" t="str">
        <f t="shared" si="1"/>
        <v>3</v>
      </c>
      <c r="F22" s="17" t="s">
        <v>13</v>
      </c>
      <c r="G22" s="18" t="s">
        <v>80</v>
      </c>
      <c r="H22" s="19" t="str">
        <f t="shared" si="2"/>
        <v>2</v>
      </c>
      <c r="I22" s="17" t="s">
        <v>13</v>
      </c>
      <c r="J22" s="18" t="s">
        <v>80</v>
      </c>
      <c r="K22" s="19" t="str">
        <f t="shared" si="3"/>
        <v>5</v>
      </c>
      <c r="L22" s="17" t="s">
        <v>2</v>
      </c>
      <c r="M22" s="18" t="s">
        <v>80</v>
      </c>
      <c r="N22" s="19" t="str">
        <f t="shared" si="4"/>
        <v>2</v>
      </c>
      <c r="O22" s="17" t="s">
        <v>13</v>
      </c>
      <c r="P22" s="18" t="s">
        <v>80</v>
      </c>
      <c r="Q22" s="19" t="str">
        <f t="shared" si="5"/>
        <v>2</v>
      </c>
      <c r="R22" s="17" t="s">
        <v>79</v>
      </c>
      <c r="S22" s="18" t="s">
        <v>13</v>
      </c>
      <c r="T22" s="19" t="str">
        <f t="shared" si="6"/>
        <v>5</v>
      </c>
      <c r="U22" s="17" t="s">
        <v>13</v>
      </c>
      <c r="V22" s="18" t="s">
        <v>79</v>
      </c>
      <c r="W22" s="19" t="str">
        <f t="shared" si="7"/>
        <v>5</v>
      </c>
      <c r="X22" s="17" t="s">
        <v>79</v>
      </c>
      <c r="Y22" s="18" t="s">
        <v>80</v>
      </c>
      <c r="Z22" s="77">
        <f t="shared" si="13"/>
        <v>0</v>
      </c>
      <c r="AA22" s="17" t="s">
        <v>79</v>
      </c>
      <c r="AB22" s="18" t="s">
        <v>13</v>
      </c>
      <c r="AC22" s="19">
        <f t="shared" si="8"/>
        <v>0</v>
      </c>
      <c r="AD22" s="27"/>
      <c r="AE22" s="25"/>
      <c r="AF22" s="19"/>
      <c r="AG22" s="20">
        <f>E22+H22+K22+N22+Q22+T22+W22+Z22+AC22+AF22</f>
        <v>24</v>
      </c>
      <c r="AH22" s="21">
        <f>'11.Spieltag'!AJ22</f>
        <v>91</v>
      </c>
      <c r="AI22" s="28">
        <f>'11.Spieltag'!AK22</f>
        <v>15</v>
      </c>
      <c r="AJ22" s="23">
        <f>AG22+AH22</f>
        <v>115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</v>
      </c>
      <c r="B23" s="78" t="str">
        <f>'11.Spieltag'!B23</f>
        <v>Thomas Bülles</v>
      </c>
      <c r="C23" s="17" t="s">
        <v>79</v>
      </c>
      <c r="D23" s="18" t="s">
        <v>80</v>
      </c>
      <c r="E23" s="19" t="str">
        <f t="shared" si="1"/>
        <v>5</v>
      </c>
      <c r="F23" s="17" t="s">
        <v>13</v>
      </c>
      <c r="G23" s="18" t="s">
        <v>79</v>
      </c>
      <c r="H23" s="19" t="str">
        <f t="shared" si="2"/>
        <v>5</v>
      </c>
      <c r="I23" s="17" t="s">
        <v>2</v>
      </c>
      <c r="J23" s="18" t="s">
        <v>80</v>
      </c>
      <c r="K23" s="19" t="str">
        <f t="shared" si="3"/>
        <v>2</v>
      </c>
      <c r="L23" s="17" t="s">
        <v>2</v>
      </c>
      <c r="M23" s="18" t="s">
        <v>79</v>
      </c>
      <c r="N23" s="19" t="str">
        <f t="shared" si="4"/>
        <v>2</v>
      </c>
      <c r="O23" s="17" t="s">
        <v>13</v>
      </c>
      <c r="P23" s="18" t="s">
        <v>79</v>
      </c>
      <c r="Q23" s="19" t="str">
        <f t="shared" si="5"/>
        <v>2</v>
      </c>
      <c r="R23" s="17" t="s">
        <v>79</v>
      </c>
      <c r="S23" s="18" t="s">
        <v>13</v>
      </c>
      <c r="T23" s="19" t="str">
        <f t="shared" si="6"/>
        <v>5</v>
      </c>
      <c r="U23" s="17" t="s">
        <v>13</v>
      </c>
      <c r="V23" s="18" t="s">
        <v>79</v>
      </c>
      <c r="W23" s="19" t="str">
        <f t="shared" si="7"/>
        <v>5</v>
      </c>
      <c r="X23" s="17" t="s">
        <v>80</v>
      </c>
      <c r="Y23" s="18" t="s">
        <v>13</v>
      </c>
      <c r="Z23" s="19" t="str">
        <f t="shared" ref="Z23" si="15">IF(OR(EXACT($X$7,X23)*(EXACT($Y$7,Y23)))=TRUE,$AO$9,IF(($Y$7-$X$7=Y23-X23),$AO$8,IF(OR(EXACT($X$7&gt;$Y$7,X23&gt;Y23)*EXACT($X$7=$Y$7,X23=Y23)*EXACT($X$7&lt;$Y$7,X23&lt;Y23)),$AO$7,0)))</f>
        <v>5</v>
      </c>
      <c r="AA23" s="17" t="s">
        <v>79</v>
      </c>
      <c r="AB23" s="18" t="s">
        <v>13</v>
      </c>
      <c r="AC23" s="19">
        <f t="shared" si="8"/>
        <v>0</v>
      </c>
      <c r="AD23" s="27"/>
      <c r="AE23" s="25"/>
      <c r="AF23" s="19"/>
      <c r="AG23" s="20">
        <f>E23+H23+K23+N23+Q23+T23+W23+Z23+AC23+AF23</f>
        <v>31</v>
      </c>
      <c r="AH23" s="21">
        <f>'11.Spieltag'!AJ23</f>
        <v>114</v>
      </c>
      <c r="AI23" s="28">
        <f>'11.Spieltag'!AK23</f>
        <v>5</v>
      </c>
      <c r="AJ23" s="23">
        <f>AG23+AH23</f>
        <v>145</v>
      </c>
      <c r="AK23" s="24">
        <f t="shared" si="11"/>
        <v>1</v>
      </c>
      <c r="AL23" s="1"/>
    </row>
    <row r="24" spans="1:38" ht="24.95" customHeight="1" thickBot="1" x14ac:dyDescent="0.25">
      <c r="A24" s="28">
        <f>AK24</f>
        <v>3</v>
      </c>
      <c r="B24" s="20" t="str">
        <f>'11.Spieltag'!B24</f>
        <v>UltraGE</v>
      </c>
      <c r="C24" s="17" t="s">
        <v>13</v>
      </c>
      <c r="D24" s="18" t="s">
        <v>79</v>
      </c>
      <c r="E24" s="19" t="str">
        <f t="shared" si="1"/>
        <v>3</v>
      </c>
      <c r="F24" s="17" t="s">
        <v>13</v>
      </c>
      <c r="G24" s="18" t="s">
        <v>79</v>
      </c>
      <c r="H24" s="19" t="str">
        <f t="shared" si="2"/>
        <v>5</v>
      </c>
      <c r="I24" s="17" t="s">
        <v>2</v>
      </c>
      <c r="J24" s="18" t="s">
        <v>79</v>
      </c>
      <c r="K24" s="19" t="str">
        <f t="shared" si="3"/>
        <v>3</v>
      </c>
      <c r="L24" s="17" t="s">
        <v>82</v>
      </c>
      <c r="M24" s="18" t="s">
        <v>79</v>
      </c>
      <c r="N24" s="19" t="str">
        <f t="shared" si="4"/>
        <v>2</v>
      </c>
      <c r="O24" s="17" t="s">
        <v>13</v>
      </c>
      <c r="P24" s="18" t="s">
        <v>79</v>
      </c>
      <c r="Q24" s="19" t="str">
        <f t="shared" si="5"/>
        <v>2</v>
      </c>
      <c r="R24" s="17" t="s">
        <v>79</v>
      </c>
      <c r="S24" s="18" t="s">
        <v>13</v>
      </c>
      <c r="T24" s="19" t="str">
        <f t="shared" si="6"/>
        <v>5</v>
      </c>
      <c r="U24" s="17" t="s">
        <v>13</v>
      </c>
      <c r="V24" s="18" t="s">
        <v>79</v>
      </c>
      <c r="W24" s="19" t="str">
        <f t="shared" si="7"/>
        <v>5</v>
      </c>
      <c r="X24" s="17" t="s">
        <v>79</v>
      </c>
      <c r="Y24" s="18" t="s">
        <v>2</v>
      </c>
      <c r="Z24" s="19" t="str">
        <f>IF(OR(EXACT($X$7,X24)*(EXACT($Y$7,Y24)))=TRUE,$AO$9,IF(($Y$7-$X$7=Y24-X24),$AO$8,IF(OR(EXACT($X$7&gt;$Y$7,X24&gt;Y24)*EXACT($X$7=$Y$7,X24=Y24)*EXACT($X$7&lt;$Y$7,X24&lt;Y24)),$AO$7,0)))</f>
        <v>3</v>
      </c>
      <c r="AA24" s="17" t="s">
        <v>79</v>
      </c>
      <c r="AB24" s="18" t="s">
        <v>79</v>
      </c>
      <c r="AC24" s="19" t="str">
        <f t="shared" si="8"/>
        <v>5</v>
      </c>
      <c r="AD24" s="27"/>
      <c r="AE24" s="25"/>
      <c r="AF24" s="19"/>
      <c r="AG24" s="20">
        <f>E24+H24+K24+N24+Q24+T24+W24+Z24+AC24+AF24</f>
        <v>33</v>
      </c>
      <c r="AH24" s="21">
        <f>'11.Spieltag'!AJ24</f>
        <v>108</v>
      </c>
      <c r="AI24" s="28">
        <f>'11.Spieltag'!AK24</f>
        <v>9</v>
      </c>
      <c r="AJ24" s="23">
        <f>AG24+AH24</f>
        <v>141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16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16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8" priority="6">
      <formula>($AG8&gt;40)</formula>
    </cfRule>
  </conditionalFormatting>
  <conditionalFormatting sqref="R4 U4 X4 F4 O6 F6 X6 C6 C4 L6 O4 R6 I4 U6 L4 AA6">
    <cfRule type="cellIs" dxfId="117" priority="3" operator="equal">
      <formula>"Schalke 04"</formula>
    </cfRule>
  </conditionalFormatting>
  <conditionalFormatting sqref="R6 C4 I6 AA4">
    <cfRule type="cellIs" dxfId="116" priority="2" operator="equal">
      <formula>"Schalke 04"</formula>
    </cfRule>
  </conditionalFormatting>
  <conditionalFormatting sqref="AG28:AG1048576 AG1:AG26">
    <cfRule type="top10" dxfId="115" priority="151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workbookViewId="0">
      <selection activeCell="AP24" sqref="AP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28</v>
      </c>
      <c r="B4" s="16"/>
      <c r="C4" s="16" t="s">
        <v>71</v>
      </c>
      <c r="F4" s="16" t="s">
        <v>67</v>
      </c>
      <c r="I4" s="16" t="s">
        <v>77</v>
      </c>
      <c r="L4" s="16" t="s">
        <v>64</v>
      </c>
      <c r="O4" s="16" t="s">
        <v>63</v>
      </c>
      <c r="R4" s="16" t="s">
        <v>75</v>
      </c>
      <c r="U4" s="16" t="s">
        <v>12</v>
      </c>
      <c r="X4" s="16" t="s">
        <v>68</v>
      </c>
      <c r="AA4" s="16" t="s">
        <v>72</v>
      </c>
      <c r="AE4" s="67"/>
      <c r="AF4" s="67"/>
      <c r="AK4" s="44"/>
    </row>
    <row r="5" spans="1:41" ht="13.5" thickBot="1" x14ac:dyDescent="0.25">
      <c r="B5" s="16"/>
      <c r="F5" s="1"/>
      <c r="X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70</v>
      </c>
      <c r="F6" s="16" t="s">
        <v>78</v>
      </c>
      <c r="I6" s="16" t="s">
        <v>69</v>
      </c>
      <c r="L6" s="16" t="s">
        <v>65</v>
      </c>
      <c r="O6" s="16" t="s">
        <v>76</v>
      </c>
      <c r="R6" s="16" t="s">
        <v>73</v>
      </c>
      <c r="U6" s="16" t="s">
        <v>11</v>
      </c>
      <c r="X6" s="16" t="s">
        <v>66</v>
      </c>
      <c r="AA6" s="16" t="s">
        <v>74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79</v>
      </c>
      <c r="E7" s="69" t="s">
        <v>1</v>
      </c>
      <c r="F7" s="68" t="s">
        <v>2</v>
      </c>
      <c r="G7" s="68" t="s">
        <v>80</v>
      </c>
      <c r="H7" s="69" t="s">
        <v>1</v>
      </c>
      <c r="I7" s="68" t="s">
        <v>79</v>
      </c>
      <c r="J7" s="68" t="s">
        <v>2</v>
      </c>
      <c r="K7" s="69" t="s">
        <v>1</v>
      </c>
      <c r="L7" s="68" t="s">
        <v>80</v>
      </c>
      <c r="M7" s="68" t="s">
        <v>2</v>
      </c>
      <c r="N7" s="69" t="s">
        <v>1</v>
      </c>
      <c r="O7" s="68" t="s">
        <v>79</v>
      </c>
      <c r="P7" s="68" t="s">
        <v>13</v>
      </c>
      <c r="Q7" s="69" t="s">
        <v>1</v>
      </c>
      <c r="R7" s="68" t="s">
        <v>13</v>
      </c>
      <c r="S7" s="68" t="s">
        <v>2</v>
      </c>
      <c r="T7" s="69" t="s">
        <v>1</v>
      </c>
      <c r="U7" s="68" t="s">
        <v>13</v>
      </c>
      <c r="V7" s="68" t="s">
        <v>79</v>
      </c>
      <c r="W7" s="69" t="s">
        <v>1</v>
      </c>
      <c r="X7" s="68" t="s">
        <v>14</v>
      </c>
      <c r="Y7" s="68" t="s">
        <v>80</v>
      </c>
      <c r="Z7" s="69" t="s">
        <v>1</v>
      </c>
      <c r="AA7" s="68" t="s">
        <v>13</v>
      </c>
      <c r="AB7" s="68" t="s">
        <v>80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10</v>
      </c>
      <c r="B8" s="20" t="str">
        <f>'12.Spieltag'!B8</f>
        <v>FlorianS04</v>
      </c>
      <c r="C8" s="17" t="s">
        <v>79</v>
      </c>
      <c r="D8" s="18" t="s">
        <v>80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79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13</v>
      </c>
      <c r="J8" s="18" t="s">
        <v>13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80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79</v>
      </c>
      <c r="P8" s="18" t="s">
        <v>2</v>
      </c>
      <c r="Q8" s="19" t="str">
        <f t="shared" ref="Q8:Q24" si="5">IF(OR(EXACT($O$7,O8)*(EXACT($P$7,P8)))=TRUE,$AO$9,IF(($P$7-$O$7=P8-O8),$AO$8,IF(OR(EXACT($O$7&gt;$P$7,O8&gt;P8)*EXACT($O$7=$P$7,O8=P8)*EXACT($O$7&lt;$P$7,O8&lt;P8)),$AO$7,0)))</f>
        <v>2</v>
      </c>
      <c r="R8" s="17" t="s">
        <v>79</v>
      </c>
      <c r="S8" s="18" t="s">
        <v>82</v>
      </c>
      <c r="T8" s="19" t="str">
        <f t="shared" ref="T8:T24" si="6">IF(OR(EXACT($R$7,R8)*(EXACT($S$7,S8)))=TRUE,$AO$9,IF(($S$7-$R$7=S8-R8),$AO$8,IF(OR(EXACT($R$7&gt;$S$7,R8&gt;S8)*EXACT($R$7=$S$7,R8=S8)*EXACT($R$7&lt;$S$7,R8&lt;S8)),$AO$7,0)))</f>
        <v>2</v>
      </c>
      <c r="U8" s="17" t="s">
        <v>79</v>
      </c>
      <c r="V8" s="18" t="s">
        <v>79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13</v>
      </c>
      <c r="Y8" s="18" t="s">
        <v>2</v>
      </c>
      <c r="Z8" s="19">
        <f t="shared" ref="Z8:Z24" si="7"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80</v>
      </c>
      <c r="AC8" s="19" t="str">
        <f t="shared" ref="AC8:AC24" si="8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'12.Spieltag'!AJ8</f>
        <v>120</v>
      </c>
      <c r="AI8" s="28">
        <f>'12.Spieltag'!AK8</f>
        <v>9</v>
      </c>
      <c r="AJ8" s="23">
        <f t="shared" ref="AJ8:AJ19" si="10">AG8+AH8</f>
        <v>133</v>
      </c>
      <c r="AK8" s="24">
        <f t="shared" ref="AK8:AK24" si="11">RANK(AJ8,$AJ$8:$AJ$26)</f>
        <v>10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'12.Spieltag'!B9</f>
        <v>Franzi04</v>
      </c>
      <c r="C9" s="17" t="s">
        <v>79</v>
      </c>
      <c r="D9" s="18" t="s">
        <v>13</v>
      </c>
      <c r="E9" s="19">
        <f t="shared" si="1"/>
        <v>0</v>
      </c>
      <c r="F9" s="17" t="s">
        <v>13</v>
      </c>
      <c r="G9" s="18" t="s">
        <v>79</v>
      </c>
      <c r="H9" s="19" t="str">
        <f t="shared" si="2"/>
        <v>2</v>
      </c>
      <c r="I9" s="17" t="s">
        <v>79</v>
      </c>
      <c r="J9" s="18" t="s">
        <v>13</v>
      </c>
      <c r="K9" s="19" t="str">
        <f t="shared" si="3"/>
        <v>2</v>
      </c>
      <c r="L9" s="17" t="s">
        <v>13</v>
      </c>
      <c r="M9" s="18" t="s">
        <v>13</v>
      </c>
      <c r="N9" s="19">
        <f t="shared" si="4"/>
        <v>0</v>
      </c>
      <c r="O9" s="17" t="s">
        <v>79</v>
      </c>
      <c r="P9" s="18" t="s">
        <v>2</v>
      </c>
      <c r="Q9" s="19" t="str">
        <f t="shared" si="5"/>
        <v>2</v>
      </c>
      <c r="R9" s="17" t="s">
        <v>80</v>
      </c>
      <c r="S9" s="18" t="s">
        <v>82</v>
      </c>
      <c r="T9" s="19" t="str">
        <f t="shared" si="6"/>
        <v>2</v>
      </c>
      <c r="U9" s="17" t="s">
        <v>13</v>
      </c>
      <c r="V9" s="18" t="s">
        <v>79</v>
      </c>
      <c r="W9" s="19" t="str">
        <f>IF(OR(EXACT($U$7,U9)*(EXACT($V$7,V9)))=TRUE,$AO$9,IF(($V$7-$U$7=V9-U9),$AO$8,IF(OR(EXACT($U$7&gt;$V$7,U9&gt;V9)*EXACT($U$7=$V$7,U9=V9)*EXACT($U$7&lt;$V$7,U9&lt;V9)),$AO$7,0)))</f>
        <v>5</v>
      </c>
      <c r="X9" s="17" t="s">
        <v>79</v>
      </c>
      <c r="Y9" s="18" t="s">
        <v>2</v>
      </c>
      <c r="Z9" s="19">
        <f t="shared" si="7"/>
        <v>0</v>
      </c>
      <c r="AA9" s="17" t="s">
        <v>13</v>
      </c>
      <c r="AB9" s="18" t="s">
        <v>79</v>
      </c>
      <c r="AC9" s="19" t="str">
        <f t="shared" si="8"/>
        <v>2</v>
      </c>
      <c r="AD9" s="27"/>
      <c r="AE9" s="25"/>
      <c r="AF9" s="19"/>
      <c r="AG9" s="20">
        <f t="shared" si="9"/>
        <v>15</v>
      </c>
      <c r="AH9" s="21">
        <f>'12.Spieltag'!AJ9</f>
        <v>104</v>
      </c>
      <c r="AI9" s="28">
        <f>'12.Spieltag'!AK9</f>
        <v>16</v>
      </c>
      <c r="AJ9" s="23">
        <f t="shared" si="10"/>
        <v>119</v>
      </c>
      <c r="AK9" s="24">
        <f t="shared" si="11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9</v>
      </c>
      <c r="B10" s="20" t="str">
        <f>'12.Spieltag'!B10</f>
        <v>jupp04</v>
      </c>
      <c r="C10" s="17" t="s">
        <v>2</v>
      </c>
      <c r="D10" s="18" t="s">
        <v>13</v>
      </c>
      <c r="E10" s="19" t="str">
        <f t="shared" si="1"/>
        <v>2</v>
      </c>
      <c r="F10" s="17" t="s">
        <v>82</v>
      </c>
      <c r="G10" s="18" t="s">
        <v>79</v>
      </c>
      <c r="H10" s="19" t="str">
        <f t="shared" si="2"/>
        <v>3</v>
      </c>
      <c r="I10" s="17" t="s">
        <v>79</v>
      </c>
      <c r="J10" s="18" t="s">
        <v>13</v>
      </c>
      <c r="K10" s="19" t="str">
        <f t="shared" si="3"/>
        <v>2</v>
      </c>
      <c r="L10" s="17" t="s">
        <v>13</v>
      </c>
      <c r="M10" s="18" t="s">
        <v>13</v>
      </c>
      <c r="N10" s="19">
        <f t="shared" si="4"/>
        <v>0</v>
      </c>
      <c r="O10" s="17" t="s">
        <v>79</v>
      </c>
      <c r="P10" s="18" t="s">
        <v>13</v>
      </c>
      <c r="Q10" s="19" t="str">
        <f t="shared" si="5"/>
        <v>5</v>
      </c>
      <c r="R10" s="17" t="s">
        <v>80</v>
      </c>
      <c r="S10" s="18" t="s">
        <v>14</v>
      </c>
      <c r="T10" s="19" t="str">
        <f t="shared" si="6"/>
        <v>2</v>
      </c>
      <c r="U10" s="17" t="s">
        <v>79</v>
      </c>
      <c r="V10" s="18" t="s">
        <v>13</v>
      </c>
      <c r="W10" s="77">
        <f t="shared" ref="W10:W24" si="12">IF(OR(EXACT($U$7,U10)*(EXACT($V$7,V10)))=TRUE,$AO$9,IF(($V$7-$U$7=V10-U10),$AO$8,IF(OR(EXACT($U$7&gt;$V$7,U10&gt;V10)*EXACT($U$7=$V$7,U10=V10)*EXACT($U$7&lt;$V$7,U10&lt;V10)),$AO$7,0)))*4</f>
        <v>0</v>
      </c>
      <c r="X10" s="17" t="s">
        <v>79</v>
      </c>
      <c r="Y10" s="18" t="s">
        <v>13</v>
      </c>
      <c r="Z10" s="19">
        <f t="shared" si="7"/>
        <v>0</v>
      </c>
      <c r="AA10" s="17" t="s">
        <v>13</v>
      </c>
      <c r="AB10" s="18" t="s">
        <v>13</v>
      </c>
      <c r="AC10" s="19">
        <f t="shared" si="8"/>
        <v>0</v>
      </c>
      <c r="AD10" s="27"/>
      <c r="AE10" s="25"/>
      <c r="AF10" s="19"/>
      <c r="AG10" s="20">
        <f t="shared" si="9"/>
        <v>14</v>
      </c>
      <c r="AH10" s="21">
        <f>'12.Spieltag'!AJ10</f>
        <v>123</v>
      </c>
      <c r="AI10" s="28">
        <f>'12.Spieltag'!AK10</f>
        <v>7</v>
      </c>
      <c r="AJ10" s="23">
        <f t="shared" si="10"/>
        <v>137</v>
      </c>
      <c r="AK10" s="24">
        <f t="shared" si="11"/>
        <v>9</v>
      </c>
      <c r="AL10" s="72"/>
    </row>
    <row r="11" spans="1:41" ht="24.95" customHeight="1" thickBot="1" x14ac:dyDescent="0.25">
      <c r="A11" s="28">
        <f t="shared" si="0"/>
        <v>5</v>
      </c>
      <c r="B11" s="20" t="str">
        <f>'12.Spieltag'!B11</f>
        <v>Lola04</v>
      </c>
      <c r="C11" s="17" t="s">
        <v>13</v>
      </c>
      <c r="D11" s="18" t="s">
        <v>79</v>
      </c>
      <c r="E11" s="19" t="str">
        <f t="shared" si="1"/>
        <v>2</v>
      </c>
      <c r="F11" s="17" t="s">
        <v>2</v>
      </c>
      <c r="G11" s="18" t="s">
        <v>79</v>
      </c>
      <c r="H11" s="19" t="str">
        <f t="shared" si="2"/>
        <v>2</v>
      </c>
      <c r="I11" s="17" t="s">
        <v>79</v>
      </c>
      <c r="J11" s="18" t="s">
        <v>80</v>
      </c>
      <c r="K11" s="19">
        <f t="shared" si="3"/>
        <v>0</v>
      </c>
      <c r="L11" s="17" t="s">
        <v>13</v>
      </c>
      <c r="M11" s="18" t="s">
        <v>79</v>
      </c>
      <c r="N11" s="19">
        <f t="shared" si="4"/>
        <v>0</v>
      </c>
      <c r="O11" s="17" t="s">
        <v>79</v>
      </c>
      <c r="P11" s="18" t="s">
        <v>13</v>
      </c>
      <c r="Q11" s="19" t="str">
        <f t="shared" si="5"/>
        <v>5</v>
      </c>
      <c r="R11" s="17" t="s">
        <v>79</v>
      </c>
      <c r="S11" s="18" t="s">
        <v>82</v>
      </c>
      <c r="T11" s="19" t="str">
        <f t="shared" si="6"/>
        <v>2</v>
      </c>
      <c r="U11" s="17" t="s">
        <v>13</v>
      </c>
      <c r="V11" s="18" t="s">
        <v>13</v>
      </c>
      <c r="W11" s="77">
        <f t="shared" si="12"/>
        <v>0</v>
      </c>
      <c r="X11" s="17" t="s">
        <v>79</v>
      </c>
      <c r="Y11" s="18" t="s">
        <v>13</v>
      </c>
      <c r="Z11" s="19">
        <f t="shared" si="7"/>
        <v>0</v>
      </c>
      <c r="AA11" s="17" t="s">
        <v>13</v>
      </c>
      <c r="AB11" s="18" t="s">
        <v>79</v>
      </c>
      <c r="AC11" s="19" t="str">
        <f t="shared" si="8"/>
        <v>2</v>
      </c>
      <c r="AD11" s="27"/>
      <c r="AE11" s="25"/>
      <c r="AF11" s="19"/>
      <c r="AG11" s="20">
        <f t="shared" si="9"/>
        <v>13</v>
      </c>
      <c r="AH11" s="21">
        <f>'12.Spieltag'!AJ11</f>
        <v>137</v>
      </c>
      <c r="AI11" s="28">
        <f>'12.Spieltag'!AK11</f>
        <v>4</v>
      </c>
      <c r="AJ11" s="23">
        <f t="shared" si="10"/>
        <v>150</v>
      </c>
      <c r="AK11" s="24">
        <f t="shared" si="11"/>
        <v>5</v>
      </c>
      <c r="AL11" s="1"/>
    </row>
    <row r="12" spans="1:41" ht="24.95" customHeight="1" thickBot="1" x14ac:dyDescent="0.25">
      <c r="A12" s="28">
        <f t="shared" si="0"/>
        <v>4</v>
      </c>
      <c r="B12" s="20" t="str">
        <f>'12.Spieltag'!B12</f>
        <v>Master1</v>
      </c>
      <c r="C12" s="17" t="s">
        <v>2</v>
      </c>
      <c r="D12" s="18" t="s">
        <v>79</v>
      </c>
      <c r="E12" s="19" t="str">
        <f t="shared" si="1"/>
        <v>5</v>
      </c>
      <c r="F12" s="17" t="s">
        <v>2</v>
      </c>
      <c r="G12" s="18" t="s">
        <v>79</v>
      </c>
      <c r="H12" s="19" t="str">
        <f t="shared" si="2"/>
        <v>2</v>
      </c>
      <c r="I12" s="17" t="s">
        <v>13</v>
      </c>
      <c r="J12" s="18" t="s">
        <v>13</v>
      </c>
      <c r="K12" s="19">
        <f t="shared" si="3"/>
        <v>0</v>
      </c>
      <c r="L12" s="17" t="s">
        <v>13</v>
      </c>
      <c r="M12" s="18" t="s">
        <v>79</v>
      </c>
      <c r="N12" s="19">
        <f t="shared" si="4"/>
        <v>0</v>
      </c>
      <c r="O12" s="17" t="s">
        <v>79</v>
      </c>
      <c r="P12" s="18" t="s">
        <v>13</v>
      </c>
      <c r="Q12" s="19" t="str">
        <f t="shared" si="5"/>
        <v>5</v>
      </c>
      <c r="R12" s="17" t="s">
        <v>80</v>
      </c>
      <c r="S12" s="18" t="s">
        <v>2</v>
      </c>
      <c r="T12" s="19" t="str">
        <f t="shared" si="6"/>
        <v>2</v>
      </c>
      <c r="U12" s="17" t="s">
        <v>79</v>
      </c>
      <c r="V12" s="18" t="s">
        <v>79</v>
      </c>
      <c r="W12" s="77">
        <f t="shared" si="12"/>
        <v>0</v>
      </c>
      <c r="X12" s="17" t="s">
        <v>79</v>
      </c>
      <c r="Y12" s="18" t="s">
        <v>13</v>
      </c>
      <c r="Z12" s="19">
        <f t="shared" si="7"/>
        <v>0</v>
      </c>
      <c r="AA12" s="17" t="s">
        <v>13</v>
      </c>
      <c r="AB12" s="18" t="s">
        <v>80</v>
      </c>
      <c r="AC12" s="19" t="str">
        <f t="shared" si="8"/>
        <v>5</v>
      </c>
      <c r="AD12" s="26"/>
      <c r="AE12" s="25"/>
      <c r="AF12" s="19"/>
      <c r="AG12" s="20">
        <f t="shared" si="9"/>
        <v>19</v>
      </c>
      <c r="AH12" s="21">
        <f>'12.Spieltag'!AJ12</f>
        <v>134</v>
      </c>
      <c r="AI12" s="28">
        <f>'12.Spieltag'!AK12</f>
        <v>5</v>
      </c>
      <c r="AJ12" s="23">
        <f t="shared" si="10"/>
        <v>153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12</v>
      </c>
      <c r="B13" s="78" t="str">
        <f>'12.Spieltag'!B13</f>
        <v>MB AC Norbert</v>
      </c>
      <c r="C13" s="17" t="s">
        <v>13</v>
      </c>
      <c r="D13" s="18" t="s">
        <v>80</v>
      </c>
      <c r="E13" s="19" t="str">
        <f t="shared" si="1"/>
        <v>3</v>
      </c>
      <c r="F13" s="17" t="s">
        <v>80</v>
      </c>
      <c r="G13" s="18" t="s">
        <v>80</v>
      </c>
      <c r="H13" s="19">
        <f t="shared" si="2"/>
        <v>0</v>
      </c>
      <c r="I13" s="17" t="s">
        <v>80</v>
      </c>
      <c r="J13" s="18" t="s">
        <v>13</v>
      </c>
      <c r="K13" s="19" t="str">
        <f t="shared" si="3"/>
        <v>3</v>
      </c>
      <c r="L13" s="17" t="s">
        <v>79</v>
      </c>
      <c r="M13" s="18" t="s">
        <v>79</v>
      </c>
      <c r="N13" s="19">
        <f t="shared" si="4"/>
        <v>0</v>
      </c>
      <c r="O13" s="17" t="s">
        <v>80</v>
      </c>
      <c r="P13" s="18" t="s">
        <v>79</v>
      </c>
      <c r="Q13" s="19" t="str">
        <f t="shared" si="5"/>
        <v>3</v>
      </c>
      <c r="R13" s="17" t="s">
        <v>80</v>
      </c>
      <c r="S13" s="18" t="s">
        <v>82</v>
      </c>
      <c r="T13" s="19" t="str">
        <f t="shared" si="6"/>
        <v>2</v>
      </c>
      <c r="U13" s="17" t="s">
        <v>80</v>
      </c>
      <c r="V13" s="18" t="s">
        <v>82</v>
      </c>
      <c r="W13" s="77">
        <f t="shared" si="12"/>
        <v>0</v>
      </c>
      <c r="X13" s="17" t="s">
        <v>79</v>
      </c>
      <c r="Y13" s="18" t="s">
        <v>13</v>
      </c>
      <c r="Z13" s="19">
        <f t="shared" si="7"/>
        <v>0</v>
      </c>
      <c r="AA13" s="17" t="s">
        <v>13</v>
      </c>
      <c r="AB13" s="18" t="s">
        <v>13</v>
      </c>
      <c r="AC13" s="19">
        <f t="shared" si="8"/>
        <v>0</v>
      </c>
      <c r="AD13" s="27"/>
      <c r="AE13" s="25"/>
      <c r="AF13" s="19"/>
      <c r="AG13" s="20">
        <f t="shared" si="9"/>
        <v>11</v>
      </c>
      <c r="AH13" s="21">
        <f>'12.Spieltag'!AJ13</f>
        <v>120</v>
      </c>
      <c r="AI13" s="28">
        <f>'12.Spieltag'!AK13</f>
        <v>9</v>
      </c>
      <c r="AJ13" s="23">
        <f t="shared" si="10"/>
        <v>131</v>
      </c>
      <c r="AK13" s="24">
        <f t="shared" si="11"/>
        <v>12</v>
      </c>
      <c r="AL13" s="1"/>
    </row>
    <row r="14" spans="1:41" ht="24.95" customHeight="1" thickBot="1" x14ac:dyDescent="0.25">
      <c r="A14" s="28">
        <f t="shared" si="0"/>
        <v>7</v>
      </c>
      <c r="B14" s="20" t="str">
        <f>'12.Spieltag'!B14</f>
        <v>Mike04</v>
      </c>
      <c r="C14" s="17" t="s">
        <v>13</v>
      </c>
      <c r="D14" s="18" t="s">
        <v>80</v>
      </c>
      <c r="E14" s="19" t="str">
        <f t="shared" si="1"/>
        <v>3</v>
      </c>
      <c r="F14" s="17" t="s">
        <v>2</v>
      </c>
      <c r="G14" s="18" t="s">
        <v>80</v>
      </c>
      <c r="H14" s="19" t="str">
        <f t="shared" si="2"/>
        <v>5</v>
      </c>
      <c r="I14" s="17" t="s">
        <v>80</v>
      </c>
      <c r="J14" s="18" t="s">
        <v>13</v>
      </c>
      <c r="K14" s="19" t="str">
        <f t="shared" si="3"/>
        <v>3</v>
      </c>
      <c r="L14" s="17" t="s">
        <v>79</v>
      </c>
      <c r="M14" s="18" t="s">
        <v>13</v>
      </c>
      <c r="N14" s="19" t="str">
        <f t="shared" si="4"/>
        <v>2</v>
      </c>
      <c r="O14" s="17" t="s">
        <v>80</v>
      </c>
      <c r="P14" s="18" t="s">
        <v>13</v>
      </c>
      <c r="Q14" s="19" t="str">
        <f t="shared" si="5"/>
        <v>2</v>
      </c>
      <c r="R14" s="17" t="s">
        <v>80</v>
      </c>
      <c r="S14" s="18" t="s">
        <v>2</v>
      </c>
      <c r="T14" s="19" t="str">
        <f t="shared" si="6"/>
        <v>2</v>
      </c>
      <c r="U14" s="17" t="s">
        <v>79</v>
      </c>
      <c r="V14" s="18" t="s">
        <v>13</v>
      </c>
      <c r="W14" s="77">
        <f t="shared" si="12"/>
        <v>0</v>
      </c>
      <c r="X14" s="17" t="s">
        <v>13</v>
      </c>
      <c r="Y14" s="18" t="s">
        <v>80</v>
      </c>
      <c r="Z14" s="19" t="str">
        <f t="shared" si="7"/>
        <v>2</v>
      </c>
      <c r="AA14" s="17" t="s">
        <v>13</v>
      </c>
      <c r="AB14" s="18" t="s">
        <v>79</v>
      </c>
      <c r="AC14" s="19" t="str">
        <f t="shared" si="8"/>
        <v>2</v>
      </c>
      <c r="AD14" s="27"/>
      <c r="AE14" s="25"/>
      <c r="AF14" s="19"/>
      <c r="AG14" s="20">
        <f t="shared" si="9"/>
        <v>21</v>
      </c>
      <c r="AH14" s="21">
        <f>'12.Spieltag'!AJ14</f>
        <v>121</v>
      </c>
      <c r="AI14" s="28">
        <f>'12.Spieltag'!AK14</f>
        <v>8</v>
      </c>
      <c r="AJ14" s="23">
        <f t="shared" si="10"/>
        <v>142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16</v>
      </c>
      <c r="B15" s="20" t="str">
        <f>'12.Spieltag'!B15</f>
        <v>Nico1904</v>
      </c>
      <c r="C15" s="17" t="s">
        <v>13</v>
      </c>
      <c r="D15" s="18" t="s">
        <v>79</v>
      </c>
      <c r="E15" s="19" t="str">
        <f t="shared" si="1"/>
        <v>2</v>
      </c>
      <c r="F15" s="17" t="s">
        <v>13</v>
      </c>
      <c r="G15" s="18" t="s">
        <v>80</v>
      </c>
      <c r="H15" s="19" t="str">
        <f t="shared" si="2"/>
        <v>2</v>
      </c>
      <c r="I15" s="17" t="s">
        <v>79</v>
      </c>
      <c r="J15" s="18" t="s">
        <v>13</v>
      </c>
      <c r="K15" s="19" t="str">
        <f t="shared" si="3"/>
        <v>2</v>
      </c>
      <c r="L15" s="17" t="s">
        <v>13</v>
      </c>
      <c r="M15" s="18" t="s">
        <v>13</v>
      </c>
      <c r="N15" s="19">
        <f t="shared" si="4"/>
        <v>0</v>
      </c>
      <c r="O15" s="17" t="s">
        <v>79</v>
      </c>
      <c r="P15" s="18" t="s">
        <v>13</v>
      </c>
      <c r="Q15" s="19" t="str">
        <f t="shared" si="5"/>
        <v>5</v>
      </c>
      <c r="R15" s="17" t="s">
        <v>80</v>
      </c>
      <c r="S15" s="18" t="s">
        <v>82</v>
      </c>
      <c r="T15" s="19" t="str">
        <f t="shared" si="6"/>
        <v>2</v>
      </c>
      <c r="U15" s="17" t="s">
        <v>80</v>
      </c>
      <c r="V15" s="18" t="s">
        <v>79</v>
      </c>
      <c r="W15" s="77">
        <f t="shared" si="12"/>
        <v>0</v>
      </c>
      <c r="X15" s="17" t="s">
        <v>13</v>
      </c>
      <c r="Y15" s="18" t="s">
        <v>2</v>
      </c>
      <c r="Z15" s="19">
        <f t="shared" si="7"/>
        <v>0</v>
      </c>
      <c r="AA15" s="17" t="s">
        <v>13</v>
      </c>
      <c r="AB15" s="18" t="s">
        <v>79</v>
      </c>
      <c r="AC15" s="19" t="str">
        <f t="shared" si="8"/>
        <v>2</v>
      </c>
      <c r="AD15" s="27"/>
      <c r="AE15" s="25"/>
      <c r="AF15" s="19"/>
      <c r="AG15" s="20">
        <f t="shared" si="9"/>
        <v>15</v>
      </c>
      <c r="AH15" s="21">
        <f>'12.Spieltag'!AJ15</f>
        <v>104</v>
      </c>
      <c r="AI15" s="28">
        <f>'12.Spieltag'!AK15</f>
        <v>16</v>
      </c>
      <c r="AJ15" s="23">
        <f t="shared" si="10"/>
        <v>119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13</v>
      </c>
      <c r="B16" s="20" t="str">
        <f>'12.Spieltag'!B16</f>
        <v>Reinhold</v>
      </c>
      <c r="C16" s="17" t="s">
        <v>82</v>
      </c>
      <c r="D16" s="18" t="s">
        <v>79</v>
      </c>
      <c r="E16" s="19" t="str">
        <f t="shared" si="1"/>
        <v>2</v>
      </c>
      <c r="F16" s="17" t="s">
        <v>2</v>
      </c>
      <c r="G16" s="18" t="s">
        <v>80</v>
      </c>
      <c r="H16" s="19" t="str">
        <f t="shared" si="2"/>
        <v>5</v>
      </c>
      <c r="I16" s="17" t="s">
        <v>13</v>
      </c>
      <c r="J16" s="18" t="s">
        <v>13</v>
      </c>
      <c r="K16" s="19">
        <f t="shared" si="3"/>
        <v>0</v>
      </c>
      <c r="L16" s="17" t="s">
        <v>13</v>
      </c>
      <c r="M16" s="18" t="s">
        <v>79</v>
      </c>
      <c r="N16" s="19">
        <f t="shared" si="4"/>
        <v>0</v>
      </c>
      <c r="O16" s="17" t="s">
        <v>79</v>
      </c>
      <c r="P16" s="18" t="s">
        <v>2</v>
      </c>
      <c r="Q16" s="19" t="str">
        <f t="shared" si="5"/>
        <v>2</v>
      </c>
      <c r="R16" s="17" t="s">
        <v>80</v>
      </c>
      <c r="S16" s="18" t="s">
        <v>14</v>
      </c>
      <c r="T16" s="19" t="str">
        <f t="shared" si="6"/>
        <v>2</v>
      </c>
      <c r="U16" s="17" t="s">
        <v>79</v>
      </c>
      <c r="V16" s="18" t="s">
        <v>13</v>
      </c>
      <c r="W16" s="77">
        <f t="shared" si="12"/>
        <v>0</v>
      </c>
      <c r="X16" s="17" t="s">
        <v>13</v>
      </c>
      <c r="Y16" s="18" t="s">
        <v>2</v>
      </c>
      <c r="Z16" s="19">
        <f t="shared" si="7"/>
        <v>0</v>
      </c>
      <c r="AA16" s="17" t="s">
        <v>13</v>
      </c>
      <c r="AB16" s="18" t="s">
        <v>79</v>
      </c>
      <c r="AC16" s="19" t="str">
        <f t="shared" si="8"/>
        <v>2</v>
      </c>
      <c r="AD16" s="27"/>
      <c r="AE16" s="25"/>
      <c r="AF16" s="19"/>
      <c r="AG16" s="20">
        <f t="shared" si="9"/>
        <v>13</v>
      </c>
      <c r="AH16" s="21">
        <f>'12.Spieltag'!AJ16</f>
        <v>117</v>
      </c>
      <c r="AI16" s="28">
        <f>'12.Spieltag'!AK16</f>
        <v>13</v>
      </c>
      <c r="AJ16" s="23">
        <f t="shared" si="10"/>
        <v>130</v>
      </c>
      <c r="AK16" s="24">
        <f t="shared" si="11"/>
        <v>13</v>
      </c>
      <c r="AL16" s="1"/>
    </row>
    <row r="17" spans="1:38" ht="24.95" customHeight="1" thickBot="1" x14ac:dyDescent="0.25">
      <c r="A17" s="28">
        <f t="shared" si="0"/>
        <v>8</v>
      </c>
      <c r="B17" s="20" t="str">
        <f>'12.Spieltag'!B17</f>
        <v>Ricardo04</v>
      </c>
      <c r="C17" s="17" t="s">
        <v>13</v>
      </c>
      <c r="D17" s="18" t="s">
        <v>79</v>
      </c>
      <c r="E17" s="19" t="str">
        <f t="shared" si="1"/>
        <v>2</v>
      </c>
      <c r="F17" s="17" t="s">
        <v>2</v>
      </c>
      <c r="G17" s="18" t="s">
        <v>80</v>
      </c>
      <c r="H17" s="19" t="str">
        <f t="shared" si="2"/>
        <v>5</v>
      </c>
      <c r="I17" s="17" t="s">
        <v>79</v>
      </c>
      <c r="J17" s="18" t="s">
        <v>13</v>
      </c>
      <c r="K17" s="19" t="str">
        <f t="shared" si="3"/>
        <v>2</v>
      </c>
      <c r="L17" s="17" t="s">
        <v>79</v>
      </c>
      <c r="M17" s="18" t="s">
        <v>13</v>
      </c>
      <c r="N17" s="19" t="str">
        <f t="shared" si="4"/>
        <v>2</v>
      </c>
      <c r="O17" s="17" t="s">
        <v>79</v>
      </c>
      <c r="P17" s="18" t="s">
        <v>13</v>
      </c>
      <c r="Q17" s="19" t="str">
        <f t="shared" si="5"/>
        <v>5</v>
      </c>
      <c r="R17" s="17" t="s">
        <v>80</v>
      </c>
      <c r="S17" s="18" t="s">
        <v>82</v>
      </c>
      <c r="T17" s="19" t="str">
        <f t="shared" si="6"/>
        <v>2</v>
      </c>
      <c r="U17" s="17" t="s">
        <v>79</v>
      </c>
      <c r="V17" s="18" t="s">
        <v>13</v>
      </c>
      <c r="W17" s="77">
        <f t="shared" si="12"/>
        <v>0</v>
      </c>
      <c r="X17" s="17" t="s">
        <v>79</v>
      </c>
      <c r="Y17" s="18" t="s">
        <v>13</v>
      </c>
      <c r="Z17" s="19">
        <f t="shared" si="7"/>
        <v>0</v>
      </c>
      <c r="AA17" s="17" t="s">
        <v>13</v>
      </c>
      <c r="AB17" s="18" t="s">
        <v>80</v>
      </c>
      <c r="AC17" s="19" t="str">
        <f t="shared" si="8"/>
        <v>5</v>
      </c>
      <c r="AD17" s="27"/>
      <c r="AE17" s="25"/>
      <c r="AF17" s="19"/>
      <c r="AG17" s="20">
        <f t="shared" si="9"/>
        <v>23</v>
      </c>
      <c r="AH17" s="21">
        <f>'12.Spieltag'!AJ17</f>
        <v>118</v>
      </c>
      <c r="AI17" s="28">
        <f>'12.Spieltag'!AK17</f>
        <v>12</v>
      </c>
      <c r="AJ17" s="23">
        <f t="shared" si="10"/>
        <v>141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'12.Spieltag'!B18</f>
        <v>Sascha</v>
      </c>
      <c r="C18" s="17" t="s">
        <v>2</v>
      </c>
      <c r="D18" s="18" t="s">
        <v>13</v>
      </c>
      <c r="E18" s="19" t="str">
        <f t="shared" si="1"/>
        <v>2</v>
      </c>
      <c r="F18" s="17" t="s">
        <v>2</v>
      </c>
      <c r="G18" s="18" t="s">
        <v>79</v>
      </c>
      <c r="H18" s="19" t="str">
        <f t="shared" si="2"/>
        <v>2</v>
      </c>
      <c r="I18" s="17" t="s">
        <v>79</v>
      </c>
      <c r="J18" s="18" t="s">
        <v>13</v>
      </c>
      <c r="K18" s="19" t="str">
        <f t="shared" si="3"/>
        <v>2</v>
      </c>
      <c r="L18" s="17" t="s">
        <v>79</v>
      </c>
      <c r="M18" s="18" t="s">
        <v>79</v>
      </c>
      <c r="N18" s="19">
        <f t="shared" si="4"/>
        <v>0</v>
      </c>
      <c r="O18" s="17" t="s">
        <v>79</v>
      </c>
      <c r="P18" s="18" t="s">
        <v>2</v>
      </c>
      <c r="Q18" s="19" t="str">
        <f t="shared" si="5"/>
        <v>2</v>
      </c>
      <c r="R18" s="17" t="s">
        <v>80</v>
      </c>
      <c r="S18" s="18" t="s">
        <v>2</v>
      </c>
      <c r="T18" s="19" t="str">
        <f t="shared" si="6"/>
        <v>2</v>
      </c>
      <c r="U18" s="17" t="s">
        <v>79</v>
      </c>
      <c r="V18" s="18" t="s">
        <v>79</v>
      </c>
      <c r="W18" s="77">
        <f t="shared" si="12"/>
        <v>0</v>
      </c>
      <c r="X18" s="17" t="s">
        <v>80</v>
      </c>
      <c r="Y18" s="18" t="s">
        <v>13</v>
      </c>
      <c r="Z18" s="19">
        <f t="shared" si="7"/>
        <v>0</v>
      </c>
      <c r="AA18" s="17" t="s">
        <v>2</v>
      </c>
      <c r="AB18" s="18" t="s">
        <v>79</v>
      </c>
      <c r="AC18" s="19" t="str">
        <f t="shared" si="8"/>
        <v>3</v>
      </c>
      <c r="AD18" s="27"/>
      <c r="AE18" s="25"/>
      <c r="AF18" s="19"/>
      <c r="AG18" s="20">
        <f t="shared" si="9"/>
        <v>13</v>
      </c>
      <c r="AH18" s="21">
        <f>'12.Spieltag'!AJ18</f>
        <v>119</v>
      </c>
      <c r="AI18" s="28">
        <f>'12.Spieltag'!AK18</f>
        <v>11</v>
      </c>
      <c r="AJ18" s="23">
        <f t="shared" si="10"/>
        <v>132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6</v>
      </c>
      <c r="B19" s="20" t="str">
        <f>'12.Spieltag'!B19</f>
        <v>Schalt04</v>
      </c>
      <c r="C19" s="17" t="s">
        <v>2</v>
      </c>
      <c r="D19" s="18" t="s">
        <v>79</v>
      </c>
      <c r="E19" s="19" t="str">
        <f t="shared" si="1"/>
        <v>5</v>
      </c>
      <c r="F19" s="17" t="s">
        <v>2</v>
      </c>
      <c r="G19" s="18" t="s">
        <v>80</v>
      </c>
      <c r="H19" s="19" t="str">
        <f t="shared" si="2"/>
        <v>5</v>
      </c>
      <c r="I19" s="17" t="s">
        <v>79</v>
      </c>
      <c r="J19" s="18" t="s">
        <v>79</v>
      </c>
      <c r="K19" s="19">
        <f t="shared" si="3"/>
        <v>0</v>
      </c>
      <c r="L19" s="17" t="s">
        <v>79</v>
      </c>
      <c r="M19" s="18" t="s">
        <v>79</v>
      </c>
      <c r="N19" s="19">
        <f t="shared" si="4"/>
        <v>0</v>
      </c>
      <c r="O19" s="17" t="s">
        <v>80</v>
      </c>
      <c r="P19" s="18" t="s">
        <v>79</v>
      </c>
      <c r="Q19" s="19" t="str">
        <f t="shared" si="5"/>
        <v>3</v>
      </c>
      <c r="R19" s="17" t="s">
        <v>80</v>
      </c>
      <c r="S19" s="18" t="s">
        <v>14</v>
      </c>
      <c r="T19" s="19" t="str">
        <f t="shared" si="6"/>
        <v>2</v>
      </c>
      <c r="U19" s="17" t="s">
        <v>79</v>
      </c>
      <c r="V19" s="18" t="s">
        <v>13</v>
      </c>
      <c r="W19" s="77">
        <f t="shared" si="12"/>
        <v>0</v>
      </c>
      <c r="X19" s="17" t="s">
        <v>80</v>
      </c>
      <c r="Y19" s="18" t="s">
        <v>13</v>
      </c>
      <c r="Z19" s="19">
        <f t="shared" si="7"/>
        <v>0</v>
      </c>
      <c r="AA19" s="17" t="s">
        <v>13</v>
      </c>
      <c r="AB19" s="18" t="s">
        <v>79</v>
      </c>
      <c r="AC19" s="19" t="str">
        <f t="shared" si="8"/>
        <v>2</v>
      </c>
      <c r="AD19" s="27"/>
      <c r="AE19" s="25"/>
      <c r="AF19" s="19"/>
      <c r="AG19" s="20">
        <f t="shared" si="9"/>
        <v>17</v>
      </c>
      <c r="AH19" s="21">
        <f>'12.Spieltag'!AJ19</f>
        <v>128</v>
      </c>
      <c r="AI19" s="28">
        <f>'12.Spieltag'!AK19</f>
        <v>6</v>
      </c>
      <c r="AJ19" s="23">
        <f t="shared" si="10"/>
        <v>145</v>
      </c>
      <c r="AK19" s="24">
        <f t="shared" si="11"/>
        <v>6</v>
      </c>
      <c r="AL19" s="1"/>
    </row>
    <row r="20" spans="1:38" ht="24.95" customHeight="1" thickBot="1" x14ac:dyDescent="0.25">
      <c r="A20" s="28">
        <f>AK20</f>
        <v>2</v>
      </c>
      <c r="B20" s="20" t="str">
        <f>'12.Spieltag'!B20</f>
        <v>schmiddi04</v>
      </c>
      <c r="C20" s="17" t="s">
        <v>79</v>
      </c>
      <c r="D20" s="18" t="s">
        <v>79</v>
      </c>
      <c r="E20" s="19">
        <f t="shared" si="1"/>
        <v>0</v>
      </c>
      <c r="F20" s="17" t="s">
        <v>13</v>
      </c>
      <c r="G20" s="18" t="s">
        <v>80</v>
      </c>
      <c r="H20" s="19" t="str">
        <f t="shared" si="2"/>
        <v>2</v>
      </c>
      <c r="I20" s="17" t="s">
        <v>80</v>
      </c>
      <c r="J20" s="18" t="s">
        <v>13</v>
      </c>
      <c r="K20" s="19" t="str">
        <f t="shared" si="3"/>
        <v>3</v>
      </c>
      <c r="L20" s="17" t="s">
        <v>13</v>
      </c>
      <c r="M20" s="18" t="s">
        <v>13</v>
      </c>
      <c r="N20" s="19">
        <f t="shared" si="4"/>
        <v>0</v>
      </c>
      <c r="O20" s="17" t="s">
        <v>80</v>
      </c>
      <c r="P20" s="18" t="s">
        <v>79</v>
      </c>
      <c r="Q20" s="19" t="str">
        <f t="shared" si="5"/>
        <v>3</v>
      </c>
      <c r="R20" s="17" t="s">
        <v>80</v>
      </c>
      <c r="S20" s="18" t="s">
        <v>82</v>
      </c>
      <c r="T20" s="19" t="str">
        <f t="shared" si="6"/>
        <v>2</v>
      </c>
      <c r="U20" s="17" t="s">
        <v>80</v>
      </c>
      <c r="V20" s="18" t="s">
        <v>13</v>
      </c>
      <c r="W20" s="77">
        <f t="shared" si="12"/>
        <v>0</v>
      </c>
      <c r="X20" s="17" t="s">
        <v>79</v>
      </c>
      <c r="Y20" s="18" t="s">
        <v>80</v>
      </c>
      <c r="Z20" s="19" t="str">
        <f t="shared" si="7"/>
        <v>2</v>
      </c>
      <c r="AA20" s="17" t="s">
        <v>79</v>
      </c>
      <c r="AB20" s="18" t="s">
        <v>13</v>
      </c>
      <c r="AC20" s="19">
        <f t="shared" si="8"/>
        <v>0</v>
      </c>
      <c r="AD20" s="27"/>
      <c r="AE20" s="25"/>
      <c r="AF20" s="19"/>
      <c r="AG20" s="20">
        <f>E20+H20+K20+N20+Q20+T20+W20+Z20+AC20+AF20</f>
        <v>12</v>
      </c>
      <c r="AH20" s="21">
        <f>'12.Spieltag'!AJ20</f>
        <v>144</v>
      </c>
      <c r="AI20" s="28">
        <f>'12.Spieltag'!AK20</f>
        <v>2</v>
      </c>
      <c r="AJ20" s="23">
        <f>AG20+AH20</f>
        <v>156</v>
      </c>
      <c r="AK20" s="24">
        <f t="shared" si="11"/>
        <v>2</v>
      </c>
      <c r="AL20" s="1"/>
    </row>
    <row r="21" spans="1:38" ht="24.95" customHeight="1" thickBot="1" x14ac:dyDescent="0.25">
      <c r="A21" s="28">
        <f>AK21</f>
        <v>15</v>
      </c>
      <c r="B21" s="20" t="str">
        <f>'12.Spieltag'!B21</f>
        <v>shiny</v>
      </c>
      <c r="C21" s="17" t="s">
        <v>13</v>
      </c>
      <c r="D21" s="18" t="s">
        <v>80</v>
      </c>
      <c r="E21" s="19" t="str">
        <f t="shared" si="1"/>
        <v>3</v>
      </c>
      <c r="F21" s="17" t="s">
        <v>82</v>
      </c>
      <c r="G21" s="18" t="s">
        <v>79</v>
      </c>
      <c r="H21" s="19" t="str">
        <f t="shared" si="2"/>
        <v>3</v>
      </c>
      <c r="I21" s="17" t="s">
        <v>79</v>
      </c>
      <c r="J21" s="18" t="s">
        <v>79</v>
      </c>
      <c r="K21" s="19">
        <f t="shared" si="3"/>
        <v>0</v>
      </c>
      <c r="L21" s="17" t="s">
        <v>13</v>
      </c>
      <c r="M21" s="18" t="s">
        <v>79</v>
      </c>
      <c r="N21" s="19">
        <f t="shared" si="4"/>
        <v>0</v>
      </c>
      <c r="O21" s="17" t="s">
        <v>79</v>
      </c>
      <c r="P21" s="18" t="s">
        <v>79</v>
      </c>
      <c r="Q21" s="19">
        <f t="shared" si="5"/>
        <v>0</v>
      </c>
      <c r="R21" s="17" t="s">
        <v>79</v>
      </c>
      <c r="S21" s="18" t="s">
        <v>82</v>
      </c>
      <c r="T21" s="19" t="str">
        <f t="shared" si="6"/>
        <v>2</v>
      </c>
      <c r="U21" s="17" t="s">
        <v>79</v>
      </c>
      <c r="V21" s="18" t="s">
        <v>13</v>
      </c>
      <c r="W21" s="77">
        <f t="shared" si="12"/>
        <v>0</v>
      </c>
      <c r="X21" s="17" t="s">
        <v>79</v>
      </c>
      <c r="Y21" s="18" t="s">
        <v>13</v>
      </c>
      <c r="Z21" s="19">
        <f t="shared" si="7"/>
        <v>0</v>
      </c>
      <c r="AA21" s="17" t="s">
        <v>13</v>
      </c>
      <c r="AB21" s="18" t="s">
        <v>80</v>
      </c>
      <c r="AC21" s="19" t="str">
        <f t="shared" si="8"/>
        <v>5</v>
      </c>
      <c r="AD21" s="27"/>
      <c r="AE21" s="25"/>
      <c r="AF21" s="19"/>
      <c r="AG21" s="20">
        <f>E21+H21+K21+N21+Q21+T21+W21+Z21+AC21+AF21</f>
        <v>13</v>
      </c>
      <c r="AH21" s="21">
        <f>'12.Spieltag'!AJ21</f>
        <v>110</v>
      </c>
      <c r="AI21" s="28">
        <f>'12.Spieltag'!AK21</f>
        <v>15</v>
      </c>
      <c r="AJ21" s="23">
        <f>AG21+AH21</f>
        <v>123</v>
      </c>
      <c r="AK21" s="24">
        <f t="shared" si="11"/>
        <v>15</v>
      </c>
      <c r="AL21" s="1"/>
    </row>
    <row r="22" spans="1:38" ht="24.95" customHeight="1" thickBot="1" x14ac:dyDescent="0.25">
      <c r="A22" s="28">
        <f>AK22</f>
        <v>13</v>
      </c>
      <c r="B22" s="20" t="str">
        <f>'12.Spieltag'!B22</f>
        <v>Tanja04</v>
      </c>
      <c r="C22" s="17" t="s">
        <v>79</v>
      </c>
      <c r="D22" s="18" t="s">
        <v>79</v>
      </c>
      <c r="E22" s="19">
        <f t="shared" si="1"/>
        <v>0</v>
      </c>
      <c r="F22" s="17" t="s">
        <v>82</v>
      </c>
      <c r="G22" s="18" t="s">
        <v>80</v>
      </c>
      <c r="H22" s="19" t="str">
        <f t="shared" si="2"/>
        <v>2</v>
      </c>
      <c r="I22" s="17" t="s">
        <v>79</v>
      </c>
      <c r="J22" s="18" t="s">
        <v>13</v>
      </c>
      <c r="K22" s="19" t="str">
        <f t="shared" si="3"/>
        <v>2</v>
      </c>
      <c r="L22" s="17" t="s">
        <v>79</v>
      </c>
      <c r="M22" s="18" t="s">
        <v>79</v>
      </c>
      <c r="N22" s="19">
        <f t="shared" si="4"/>
        <v>0</v>
      </c>
      <c r="O22" s="17" t="s">
        <v>80</v>
      </c>
      <c r="P22" s="18" t="s">
        <v>13</v>
      </c>
      <c r="Q22" s="19" t="str">
        <f t="shared" si="5"/>
        <v>2</v>
      </c>
      <c r="R22" s="17" t="s">
        <v>80</v>
      </c>
      <c r="S22" s="18" t="s">
        <v>13</v>
      </c>
      <c r="T22" s="19" t="str">
        <f t="shared" si="6"/>
        <v>2</v>
      </c>
      <c r="U22" s="17" t="s">
        <v>80</v>
      </c>
      <c r="V22" s="18" t="s">
        <v>79</v>
      </c>
      <c r="W22" s="77">
        <f t="shared" si="12"/>
        <v>0</v>
      </c>
      <c r="X22" s="17" t="s">
        <v>13</v>
      </c>
      <c r="Y22" s="18" t="s">
        <v>80</v>
      </c>
      <c r="Z22" s="19" t="str">
        <f t="shared" si="7"/>
        <v>2</v>
      </c>
      <c r="AA22" s="17" t="s">
        <v>13</v>
      </c>
      <c r="AB22" s="18" t="s">
        <v>80</v>
      </c>
      <c r="AC22" s="19" t="str">
        <f t="shared" si="8"/>
        <v>5</v>
      </c>
      <c r="AD22" s="27"/>
      <c r="AE22" s="25"/>
      <c r="AF22" s="19"/>
      <c r="AG22" s="20">
        <f>E22+H22+K22+N22+Q22+T22+W22+Z22+AC22+AF22</f>
        <v>15</v>
      </c>
      <c r="AH22" s="21">
        <f>'12.Spieltag'!AJ22</f>
        <v>115</v>
      </c>
      <c r="AI22" s="28">
        <f>'12.Spieltag'!AK22</f>
        <v>14</v>
      </c>
      <c r="AJ22" s="23">
        <f>AG22+AH22</f>
        <v>130</v>
      </c>
      <c r="AK22" s="24">
        <f t="shared" si="11"/>
        <v>13</v>
      </c>
      <c r="AL22" s="1"/>
    </row>
    <row r="23" spans="1:38" ht="24.95" customHeight="1" thickBot="1" x14ac:dyDescent="0.25">
      <c r="A23" s="28">
        <f>AK23</f>
        <v>1</v>
      </c>
      <c r="B23" s="78" t="str">
        <f>'12.Spieltag'!B23</f>
        <v>Thomas Bülles</v>
      </c>
      <c r="C23" s="17" t="s">
        <v>13</v>
      </c>
      <c r="D23" s="18" t="s">
        <v>79</v>
      </c>
      <c r="E23" s="19" t="str">
        <f t="shared" si="1"/>
        <v>2</v>
      </c>
      <c r="F23" s="17" t="s">
        <v>2</v>
      </c>
      <c r="G23" s="18" t="s">
        <v>80</v>
      </c>
      <c r="H23" s="19" t="str">
        <f t="shared" si="2"/>
        <v>5</v>
      </c>
      <c r="I23" s="17" t="s">
        <v>79</v>
      </c>
      <c r="J23" s="18" t="s">
        <v>13</v>
      </c>
      <c r="K23" s="19" t="str">
        <f t="shared" si="3"/>
        <v>2</v>
      </c>
      <c r="L23" s="17" t="s">
        <v>13</v>
      </c>
      <c r="M23" s="18" t="s">
        <v>79</v>
      </c>
      <c r="N23" s="19">
        <f t="shared" si="4"/>
        <v>0</v>
      </c>
      <c r="O23" s="17" t="s">
        <v>79</v>
      </c>
      <c r="P23" s="18" t="s">
        <v>13</v>
      </c>
      <c r="Q23" s="19" t="str">
        <f t="shared" si="5"/>
        <v>5</v>
      </c>
      <c r="R23" s="17" t="s">
        <v>80</v>
      </c>
      <c r="S23" s="18" t="s">
        <v>2</v>
      </c>
      <c r="T23" s="19" t="str">
        <f t="shared" si="6"/>
        <v>2</v>
      </c>
      <c r="U23" s="17" t="s">
        <v>82</v>
      </c>
      <c r="V23" s="18" t="s">
        <v>79</v>
      </c>
      <c r="W23" s="19" t="str">
        <f>IF(OR(EXACT($U$7,U23)*(EXACT($V$7,V23)))=TRUE,$AO$9,IF(($V$7-$U$7=V23-U23),$AO$8,IF(OR(EXACT($U$7&gt;$V$7,U23&gt;V23)*EXACT($U$7=$V$7,U23=V23)*EXACT($U$7&lt;$V$7,U23&lt;V23)),$AO$7,0)))</f>
        <v>2</v>
      </c>
      <c r="X23" s="17" t="s">
        <v>80</v>
      </c>
      <c r="Y23" s="18" t="s">
        <v>79</v>
      </c>
      <c r="Z23" s="19">
        <f t="shared" si="7"/>
        <v>0</v>
      </c>
      <c r="AA23" s="17" t="s">
        <v>13</v>
      </c>
      <c r="AB23" s="18" t="s">
        <v>80</v>
      </c>
      <c r="AC23" s="19" t="str">
        <f t="shared" si="8"/>
        <v>5</v>
      </c>
      <c r="AD23" s="27"/>
      <c r="AE23" s="25"/>
      <c r="AF23" s="19"/>
      <c r="AG23" s="20">
        <f>E23+H23+K23+N23+Q23+T23+W23+Z23+AC23+AF23</f>
        <v>23</v>
      </c>
      <c r="AH23" s="21">
        <f>'12.Spieltag'!AJ23</f>
        <v>145</v>
      </c>
      <c r="AI23" s="28">
        <f>'12.Spieltag'!AK23</f>
        <v>1</v>
      </c>
      <c r="AJ23" s="23">
        <f>AG23+AH23</f>
        <v>168</v>
      </c>
      <c r="AK23" s="24">
        <f t="shared" si="11"/>
        <v>1</v>
      </c>
      <c r="AL23" s="1"/>
    </row>
    <row r="24" spans="1:38" ht="24.95" customHeight="1" thickBot="1" x14ac:dyDescent="0.25">
      <c r="A24" s="28">
        <f>AK24</f>
        <v>3</v>
      </c>
      <c r="B24" s="20" t="str">
        <f>'12.Spieltag'!B24</f>
        <v>UltraGE</v>
      </c>
      <c r="C24" s="17" t="s">
        <v>13</v>
      </c>
      <c r="D24" s="18" t="s">
        <v>79</v>
      </c>
      <c r="E24" s="19" t="str">
        <f t="shared" si="1"/>
        <v>2</v>
      </c>
      <c r="F24" s="17" t="s">
        <v>2</v>
      </c>
      <c r="G24" s="18" t="s">
        <v>79</v>
      </c>
      <c r="H24" s="19" t="str">
        <f t="shared" si="2"/>
        <v>2</v>
      </c>
      <c r="I24" s="17" t="s">
        <v>13</v>
      </c>
      <c r="J24" s="18" t="s">
        <v>2</v>
      </c>
      <c r="K24" s="19" t="str">
        <f t="shared" si="3"/>
        <v>2</v>
      </c>
      <c r="L24" s="17" t="s">
        <v>79</v>
      </c>
      <c r="M24" s="18" t="s">
        <v>13</v>
      </c>
      <c r="N24" s="19" t="str">
        <f t="shared" si="4"/>
        <v>2</v>
      </c>
      <c r="O24" s="17" t="s">
        <v>13</v>
      </c>
      <c r="P24" s="18" t="s">
        <v>79</v>
      </c>
      <c r="Q24" s="19">
        <f t="shared" si="5"/>
        <v>0</v>
      </c>
      <c r="R24" s="17" t="s">
        <v>80</v>
      </c>
      <c r="S24" s="18" t="s">
        <v>2</v>
      </c>
      <c r="T24" s="19" t="str">
        <f t="shared" si="6"/>
        <v>2</v>
      </c>
      <c r="U24" s="17" t="s">
        <v>79</v>
      </c>
      <c r="V24" s="18" t="s">
        <v>13</v>
      </c>
      <c r="W24" s="77">
        <f t="shared" si="12"/>
        <v>0</v>
      </c>
      <c r="X24" s="17" t="s">
        <v>79</v>
      </c>
      <c r="Y24" s="18" t="s">
        <v>13</v>
      </c>
      <c r="Z24" s="19">
        <f t="shared" si="7"/>
        <v>0</v>
      </c>
      <c r="AA24" s="17" t="s">
        <v>2</v>
      </c>
      <c r="AB24" s="18" t="s">
        <v>79</v>
      </c>
      <c r="AC24" s="19" t="str">
        <f t="shared" si="8"/>
        <v>3</v>
      </c>
      <c r="AD24" s="27"/>
      <c r="AE24" s="25"/>
      <c r="AF24" s="19"/>
      <c r="AG24" s="20">
        <f>E24+H24+K24+N24+Q24+T24+W24+Z24+AC24+AF24</f>
        <v>13</v>
      </c>
      <c r="AH24" s="21">
        <f>'12.Spieltag'!AJ24</f>
        <v>141</v>
      </c>
      <c r="AI24" s="28">
        <f>'12.Spieltag'!AK24</f>
        <v>3</v>
      </c>
      <c r="AJ24" s="23">
        <f>AG24+AH24</f>
        <v>154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13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13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4" priority="971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3" priority="6">
      <formula>($AG8&gt;40)</formula>
    </cfRule>
  </conditionalFormatting>
  <conditionalFormatting sqref="X4 L4 I4 O4 C4 U4 AA4 U6 L6 C6 R4 O6 F4 X6">
    <cfRule type="cellIs" dxfId="112" priority="3" operator="equal">
      <formula>"Schalke 04"</formula>
    </cfRule>
  </conditionalFormatting>
  <conditionalFormatting sqref="I6 C6 R6 U4 F6 AA6">
    <cfRule type="cellIs" dxfId="111" priority="2" operator="equal">
      <formula>"Schalke 04"</formula>
    </cfRule>
  </conditionalFormatting>
  <conditionalFormatting sqref="AG28:AG1048576 AG1:AG26">
    <cfRule type="top10" dxfId="110" priority="151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topLeftCell="A3" workbookViewId="0">
      <selection activeCell="AF22" sqref="AF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27</v>
      </c>
      <c r="B4" s="16"/>
      <c r="C4" s="16" t="s">
        <v>65</v>
      </c>
      <c r="F4" s="16" t="s">
        <v>78</v>
      </c>
      <c r="I4" s="16" t="s">
        <v>70</v>
      </c>
      <c r="L4" s="16" t="s">
        <v>73</v>
      </c>
      <c r="O4" s="16" t="s">
        <v>74</v>
      </c>
      <c r="R4" s="16" t="s">
        <v>66</v>
      </c>
      <c r="U4" s="16" t="s">
        <v>76</v>
      </c>
      <c r="X4" s="16" t="s">
        <v>69</v>
      </c>
      <c r="AA4" s="16" t="s">
        <v>11</v>
      </c>
      <c r="AE4" s="67"/>
      <c r="AF4" s="67"/>
      <c r="AK4" s="44"/>
    </row>
    <row r="5" spans="1:41" ht="13.5" thickBot="1" x14ac:dyDescent="0.25">
      <c r="B5" s="16"/>
      <c r="F5" s="1"/>
      <c r="X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67</v>
      </c>
      <c r="F6" s="16" t="s">
        <v>71</v>
      </c>
      <c r="I6" s="16" t="s">
        <v>75</v>
      </c>
      <c r="L6" s="16" t="s">
        <v>12</v>
      </c>
      <c r="O6" s="16" t="s">
        <v>68</v>
      </c>
      <c r="R6" s="16" t="s">
        <v>63</v>
      </c>
      <c r="U6" s="16" t="s">
        <v>77</v>
      </c>
      <c r="X6" s="16" t="s">
        <v>72</v>
      </c>
      <c r="AA6" s="16" t="s">
        <v>64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80</v>
      </c>
      <c r="E7" s="69" t="s">
        <v>1</v>
      </c>
      <c r="F7" s="68" t="s">
        <v>13</v>
      </c>
      <c r="G7" s="68" t="s">
        <v>79</v>
      </c>
      <c r="H7" s="69" t="s">
        <v>1</v>
      </c>
      <c r="I7" s="68" t="s">
        <v>13</v>
      </c>
      <c r="J7" s="68" t="s">
        <v>79</v>
      </c>
      <c r="K7" s="69" t="s">
        <v>1</v>
      </c>
      <c r="L7" s="68" t="s">
        <v>89</v>
      </c>
      <c r="M7" s="68" t="s">
        <v>79</v>
      </c>
      <c r="N7" s="69" t="s">
        <v>1</v>
      </c>
      <c r="O7" s="68" t="s">
        <v>79</v>
      </c>
      <c r="P7" s="68" t="s">
        <v>13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82</v>
      </c>
      <c r="V7" s="68" t="s">
        <v>13</v>
      </c>
      <c r="W7" s="69" t="s">
        <v>1</v>
      </c>
      <c r="X7" s="68" t="s">
        <v>2</v>
      </c>
      <c r="Y7" s="68" t="s">
        <v>79</v>
      </c>
      <c r="Z7" s="69" t="s">
        <v>1</v>
      </c>
      <c r="AA7" s="68" t="s">
        <v>79</v>
      </c>
      <c r="AB7" s="68" t="s">
        <v>80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'13.Spieltag'!AJ8</f>
        <v>133</v>
      </c>
      <c r="AI8" s="28">
        <f>'13.Spieltag'!AK8</f>
        <v>10</v>
      </c>
      <c r="AJ8" s="23">
        <f t="shared" ref="AJ8:AJ19" si="2">AG8+AH8</f>
        <v>133</v>
      </c>
      <c r="AK8" s="24">
        <f t="shared" ref="AK8:AK24" si="3">RANK(AJ8,$AJ$8:$AJ$26)</f>
        <v>17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'13.Spieltag'!B9</f>
        <v>Franzi04</v>
      </c>
      <c r="C9" s="17" t="s">
        <v>79</v>
      </c>
      <c r="D9" s="18" t="s">
        <v>13</v>
      </c>
      <c r="E9" s="19">
        <f t="shared" ref="E9:E24" si="4">IF(OR(EXACT($C$7,C9)*(EXACT($D$7,D9)))=TRUE,$AO$9,IF(($D$7-$C$7=D9-C9),$AO$8,IF(OR(EXACT($C$7&gt;$D$7,C9&gt;D9)*EXACT($C$7=$D$7,C9=D9)*EXACT($C$7&lt;$D$7,C9&lt;D9)),$AO$7,0)))</f>
        <v>0</v>
      </c>
      <c r="F9" s="17" t="s">
        <v>80</v>
      </c>
      <c r="G9" s="18" t="s">
        <v>13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79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5</v>
      </c>
      <c r="L9" s="17" t="s">
        <v>2</v>
      </c>
      <c r="M9" s="18" t="s">
        <v>79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2</v>
      </c>
      <c r="O9" s="17" t="s">
        <v>79</v>
      </c>
      <c r="P9" s="18" t="s">
        <v>13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5</v>
      </c>
      <c r="R9" s="17" t="s">
        <v>13</v>
      </c>
      <c r="S9" s="18" t="s">
        <v>79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79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79</v>
      </c>
      <c r="Y9" s="18" t="s">
        <v>13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79</v>
      </c>
      <c r="AC9" s="77">
        <f t="shared" ref="AC9:AC24" si="12">IF(OR(EXACT($AA$7,AA9)*(EXACT($AB$7,AB9)))=TRUE,$AO$9,IF(($AB$7-$AA$7=AB9-AA9),$AO$8,IF(OR(EXACT($AA$7&gt;$AB$7,AA9&gt;AB9)*EXACT($AA$7=$AB$7,AA9=AB9)*EXACT($AA$7&lt;$AB$7,AA9&lt;AB9)),$AO$7,0)))*4</f>
        <v>12</v>
      </c>
      <c r="AD9" s="27"/>
      <c r="AE9" s="25"/>
      <c r="AF9" s="19"/>
      <c r="AG9" s="20">
        <f t="shared" si="1"/>
        <v>26</v>
      </c>
      <c r="AH9" s="21">
        <f>'13.Spieltag'!AJ9</f>
        <v>119</v>
      </c>
      <c r="AI9" s="28">
        <f>'13.Spieltag'!AK9</f>
        <v>16</v>
      </c>
      <c r="AJ9" s="23">
        <f t="shared" si="2"/>
        <v>145</v>
      </c>
      <c r="AK9" s="24">
        <f t="shared" si="3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79</v>
      </c>
      <c r="D10" s="18" t="s">
        <v>13</v>
      </c>
      <c r="E10" s="19">
        <f t="shared" si="4"/>
        <v>0</v>
      </c>
      <c r="F10" s="17" t="s">
        <v>79</v>
      </c>
      <c r="G10" s="18" t="s">
        <v>13</v>
      </c>
      <c r="H10" s="19">
        <f t="shared" si="5"/>
        <v>0</v>
      </c>
      <c r="I10" s="17" t="s">
        <v>79</v>
      </c>
      <c r="J10" s="18" t="s">
        <v>79</v>
      </c>
      <c r="K10" s="19">
        <f t="shared" si="6"/>
        <v>0</v>
      </c>
      <c r="L10" s="17" t="s">
        <v>2</v>
      </c>
      <c r="M10" s="18" t="s">
        <v>79</v>
      </c>
      <c r="N10" s="19" t="str">
        <f t="shared" si="7"/>
        <v>2</v>
      </c>
      <c r="O10" s="17" t="s">
        <v>13</v>
      </c>
      <c r="P10" s="18" t="s">
        <v>13</v>
      </c>
      <c r="Q10" s="19">
        <f t="shared" si="8"/>
        <v>0</v>
      </c>
      <c r="R10" s="17" t="s">
        <v>2</v>
      </c>
      <c r="S10" s="18" t="s">
        <v>80</v>
      </c>
      <c r="T10" s="19">
        <f t="shared" si="9"/>
        <v>0</v>
      </c>
      <c r="U10" s="17" t="s">
        <v>13</v>
      </c>
      <c r="V10" s="18" t="s">
        <v>79</v>
      </c>
      <c r="W10" s="19" t="str">
        <f t="shared" si="10"/>
        <v>2</v>
      </c>
      <c r="X10" s="17" t="s">
        <v>2</v>
      </c>
      <c r="Y10" s="18" t="s">
        <v>13</v>
      </c>
      <c r="Z10" s="19" t="str">
        <f t="shared" si="11"/>
        <v>2</v>
      </c>
      <c r="AA10" s="17" t="s">
        <v>79</v>
      </c>
      <c r="AB10" s="18" t="s">
        <v>80</v>
      </c>
      <c r="AC10" s="77">
        <f t="shared" si="12"/>
        <v>20</v>
      </c>
      <c r="AD10" s="27"/>
      <c r="AE10" s="25"/>
      <c r="AF10" s="19"/>
      <c r="AG10" s="20">
        <f t="shared" si="1"/>
        <v>26</v>
      </c>
      <c r="AH10" s="21">
        <f>'13.Spieltag'!AJ10</f>
        <v>137</v>
      </c>
      <c r="AI10" s="28">
        <f>'13.Spieltag'!AK10</f>
        <v>9</v>
      </c>
      <c r="AJ10" s="23">
        <f t="shared" si="2"/>
        <v>163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5</v>
      </c>
      <c r="B11" s="20" t="str">
        <f>'13.Spieltag'!B11</f>
        <v>Lola04</v>
      </c>
      <c r="C11" s="17" t="s">
        <v>79</v>
      </c>
      <c r="D11" s="18" t="s">
        <v>13</v>
      </c>
      <c r="E11" s="19">
        <f t="shared" si="4"/>
        <v>0</v>
      </c>
      <c r="F11" s="17" t="s">
        <v>79</v>
      </c>
      <c r="G11" s="18" t="s">
        <v>13</v>
      </c>
      <c r="H11" s="19">
        <f t="shared" si="5"/>
        <v>0</v>
      </c>
      <c r="I11" s="17" t="s">
        <v>13</v>
      </c>
      <c r="J11" s="18" t="s">
        <v>79</v>
      </c>
      <c r="K11" s="19" t="str">
        <f t="shared" si="6"/>
        <v>5</v>
      </c>
      <c r="L11" s="17" t="s">
        <v>82</v>
      </c>
      <c r="M11" s="18" t="s">
        <v>79</v>
      </c>
      <c r="N11" s="19" t="str">
        <f t="shared" si="7"/>
        <v>2</v>
      </c>
      <c r="O11" s="17" t="s">
        <v>13</v>
      </c>
      <c r="P11" s="18" t="s">
        <v>79</v>
      </c>
      <c r="Q11" s="19">
        <f t="shared" si="8"/>
        <v>0</v>
      </c>
      <c r="R11" s="17" t="s">
        <v>13</v>
      </c>
      <c r="S11" s="18" t="s">
        <v>79</v>
      </c>
      <c r="T11" s="19">
        <f t="shared" si="9"/>
        <v>0</v>
      </c>
      <c r="U11" s="17" t="s">
        <v>13</v>
      </c>
      <c r="V11" s="18" t="s">
        <v>79</v>
      </c>
      <c r="W11" s="19" t="str">
        <f t="shared" si="10"/>
        <v>2</v>
      </c>
      <c r="X11" s="17" t="s">
        <v>13</v>
      </c>
      <c r="Y11" s="18" t="s">
        <v>79</v>
      </c>
      <c r="Z11" s="19" t="str">
        <f t="shared" si="11"/>
        <v>2</v>
      </c>
      <c r="AA11" s="17" t="s">
        <v>13</v>
      </c>
      <c r="AB11" s="18" t="s">
        <v>79</v>
      </c>
      <c r="AC11" s="77">
        <f t="shared" si="12"/>
        <v>12</v>
      </c>
      <c r="AD11" s="27"/>
      <c r="AE11" s="25"/>
      <c r="AF11" s="19"/>
      <c r="AG11" s="20">
        <f t="shared" si="1"/>
        <v>23</v>
      </c>
      <c r="AH11" s="21">
        <f>'13.Spieltag'!AJ11</f>
        <v>150</v>
      </c>
      <c r="AI11" s="28">
        <f>'13.Spieltag'!AK11</f>
        <v>5</v>
      </c>
      <c r="AJ11" s="23">
        <f t="shared" si="2"/>
        <v>173</v>
      </c>
      <c r="AK11" s="24">
        <f t="shared" si="3"/>
        <v>5</v>
      </c>
      <c r="AL11" s="1"/>
    </row>
    <row r="12" spans="1:41" ht="24.95" customHeight="1" thickBot="1" x14ac:dyDescent="0.25">
      <c r="A12" s="28">
        <f t="shared" si="0"/>
        <v>3</v>
      </c>
      <c r="B12" s="20" t="str">
        <f>'13.Spieltag'!B12</f>
        <v>Master1</v>
      </c>
      <c r="C12" s="17" t="s">
        <v>79</v>
      </c>
      <c r="D12" s="18" t="s">
        <v>13</v>
      </c>
      <c r="E12" s="19">
        <f t="shared" si="4"/>
        <v>0</v>
      </c>
      <c r="F12" s="17" t="s">
        <v>80</v>
      </c>
      <c r="G12" s="18" t="s">
        <v>13</v>
      </c>
      <c r="H12" s="19">
        <f t="shared" si="5"/>
        <v>0</v>
      </c>
      <c r="I12" s="17" t="s">
        <v>13</v>
      </c>
      <c r="J12" s="18" t="s">
        <v>79</v>
      </c>
      <c r="K12" s="19" t="str">
        <f t="shared" si="6"/>
        <v>5</v>
      </c>
      <c r="L12" s="17" t="s">
        <v>2</v>
      </c>
      <c r="M12" s="18" t="s">
        <v>80</v>
      </c>
      <c r="N12" s="19" t="str">
        <f t="shared" si="7"/>
        <v>2</v>
      </c>
      <c r="O12" s="17" t="s">
        <v>79</v>
      </c>
      <c r="P12" s="18" t="s">
        <v>2</v>
      </c>
      <c r="Q12" s="19" t="str">
        <f t="shared" si="8"/>
        <v>2</v>
      </c>
      <c r="R12" s="17" t="s">
        <v>13</v>
      </c>
      <c r="S12" s="18" t="s">
        <v>80</v>
      </c>
      <c r="T12" s="19">
        <f t="shared" si="9"/>
        <v>0</v>
      </c>
      <c r="U12" s="17" t="s">
        <v>13</v>
      </c>
      <c r="V12" s="18" t="s">
        <v>79</v>
      </c>
      <c r="W12" s="19" t="str">
        <f t="shared" si="10"/>
        <v>2</v>
      </c>
      <c r="X12" s="17" t="s">
        <v>13</v>
      </c>
      <c r="Y12" s="18" t="s">
        <v>13</v>
      </c>
      <c r="Z12" s="19">
        <f t="shared" si="11"/>
        <v>0</v>
      </c>
      <c r="AA12" s="17" t="s">
        <v>13</v>
      </c>
      <c r="AB12" s="18" t="s">
        <v>79</v>
      </c>
      <c r="AC12" s="77">
        <f t="shared" si="12"/>
        <v>12</v>
      </c>
      <c r="AD12" s="26"/>
      <c r="AE12" s="25"/>
      <c r="AF12" s="19"/>
      <c r="AG12" s="20">
        <f t="shared" si="1"/>
        <v>23</v>
      </c>
      <c r="AH12" s="21">
        <f>'13.Spieltag'!AJ12</f>
        <v>153</v>
      </c>
      <c r="AI12" s="28">
        <f>'13.Spieltag'!AK12</f>
        <v>4</v>
      </c>
      <c r="AJ12" s="23">
        <f t="shared" si="2"/>
        <v>176</v>
      </c>
      <c r="AK12" s="24">
        <f t="shared" si="3"/>
        <v>3</v>
      </c>
      <c r="AL12" s="1"/>
    </row>
    <row r="13" spans="1:41" ht="24.95" customHeight="1" thickBot="1" x14ac:dyDescent="0.25">
      <c r="A13" s="28">
        <f t="shared" si="0"/>
        <v>11</v>
      </c>
      <c r="B13" s="78" t="str">
        <f>'13.Spieltag'!B13</f>
        <v>MB AC Norbert</v>
      </c>
      <c r="C13" s="17" t="s">
        <v>79</v>
      </c>
      <c r="D13" s="18" t="s">
        <v>79</v>
      </c>
      <c r="E13" s="19">
        <f t="shared" si="4"/>
        <v>0</v>
      </c>
      <c r="F13" s="17" t="s">
        <v>80</v>
      </c>
      <c r="G13" s="18" t="s">
        <v>13</v>
      </c>
      <c r="H13" s="19">
        <f t="shared" si="5"/>
        <v>0</v>
      </c>
      <c r="I13" s="17" t="s">
        <v>79</v>
      </c>
      <c r="J13" s="18" t="s">
        <v>79</v>
      </c>
      <c r="K13" s="19">
        <f t="shared" si="6"/>
        <v>0</v>
      </c>
      <c r="L13" s="17" t="s">
        <v>13</v>
      </c>
      <c r="M13" s="18" t="s">
        <v>80</v>
      </c>
      <c r="N13" s="19" t="str">
        <f t="shared" si="7"/>
        <v>2</v>
      </c>
      <c r="O13" s="17" t="s">
        <v>13</v>
      </c>
      <c r="P13" s="18" t="s">
        <v>80</v>
      </c>
      <c r="Q13" s="19">
        <f t="shared" si="8"/>
        <v>0</v>
      </c>
      <c r="R13" s="17" t="s">
        <v>13</v>
      </c>
      <c r="S13" s="18" t="s">
        <v>80</v>
      </c>
      <c r="T13" s="19">
        <f t="shared" si="9"/>
        <v>0</v>
      </c>
      <c r="U13" s="17" t="s">
        <v>13</v>
      </c>
      <c r="V13" s="18" t="s">
        <v>80</v>
      </c>
      <c r="W13" s="19" t="str">
        <f t="shared" si="10"/>
        <v>3</v>
      </c>
      <c r="X13" s="17" t="s">
        <v>13</v>
      </c>
      <c r="Y13" s="18" t="s">
        <v>80</v>
      </c>
      <c r="Z13" s="19" t="str">
        <f t="shared" si="11"/>
        <v>3</v>
      </c>
      <c r="AA13" s="17" t="s">
        <v>13</v>
      </c>
      <c r="AB13" s="18" t="s">
        <v>80</v>
      </c>
      <c r="AC13" s="77">
        <f t="shared" si="12"/>
        <v>8</v>
      </c>
      <c r="AD13" s="27"/>
      <c r="AE13" s="25"/>
      <c r="AF13" s="19"/>
      <c r="AG13" s="20">
        <f t="shared" si="1"/>
        <v>16</v>
      </c>
      <c r="AH13" s="21">
        <f>'13.Spieltag'!AJ13</f>
        <v>131</v>
      </c>
      <c r="AI13" s="28">
        <f>'13.Spieltag'!AK13</f>
        <v>12</v>
      </c>
      <c r="AJ13" s="23">
        <f t="shared" si="2"/>
        <v>147</v>
      </c>
      <c r="AK13" s="24">
        <f t="shared" si="3"/>
        <v>11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Mike04</v>
      </c>
      <c r="C14" s="17" t="s">
        <v>80</v>
      </c>
      <c r="D14" s="18" t="s">
        <v>13</v>
      </c>
      <c r="E14" s="19">
        <f t="shared" si="4"/>
        <v>0</v>
      </c>
      <c r="F14" s="17" t="s">
        <v>80</v>
      </c>
      <c r="G14" s="18" t="s">
        <v>13</v>
      </c>
      <c r="H14" s="19">
        <f t="shared" si="5"/>
        <v>0</v>
      </c>
      <c r="I14" s="17" t="s">
        <v>79</v>
      </c>
      <c r="J14" s="18" t="s">
        <v>79</v>
      </c>
      <c r="K14" s="19">
        <f t="shared" si="6"/>
        <v>0</v>
      </c>
      <c r="L14" s="17" t="s">
        <v>2</v>
      </c>
      <c r="M14" s="18" t="s">
        <v>80</v>
      </c>
      <c r="N14" s="19" t="str">
        <f t="shared" si="7"/>
        <v>2</v>
      </c>
      <c r="O14" s="17" t="s">
        <v>79</v>
      </c>
      <c r="P14" s="18" t="s">
        <v>13</v>
      </c>
      <c r="Q14" s="19" t="str">
        <f t="shared" si="8"/>
        <v>5</v>
      </c>
      <c r="R14" s="17" t="s">
        <v>13</v>
      </c>
      <c r="S14" s="18" t="s">
        <v>80</v>
      </c>
      <c r="T14" s="19">
        <f t="shared" si="9"/>
        <v>0</v>
      </c>
      <c r="U14" s="17" t="s">
        <v>13</v>
      </c>
      <c r="V14" s="18" t="s">
        <v>80</v>
      </c>
      <c r="W14" s="19" t="str">
        <f t="shared" si="10"/>
        <v>3</v>
      </c>
      <c r="X14" s="17" t="s">
        <v>13</v>
      </c>
      <c r="Y14" s="18" t="s">
        <v>80</v>
      </c>
      <c r="Z14" s="19" t="str">
        <f t="shared" si="11"/>
        <v>3</v>
      </c>
      <c r="AA14" s="17" t="s">
        <v>13</v>
      </c>
      <c r="AB14" s="18" t="s">
        <v>80</v>
      </c>
      <c r="AC14" s="77">
        <f t="shared" si="12"/>
        <v>8</v>
      </c>
      <c r="AD14" s="27"/>
      <c r="AE14" s="25"/>
      <c r="AF14" s="19"/>
      <c r="AG14" s="20">
        <f t="shared" si="1"/>
        <v>21</v>
      </c>
      <c r="AH14" s="21">
        <f>'13.Spieltag'!AJ14</f>
        <v>142</v>
      </c>
      <c r="AI14" s="28">
        <f>'13.Spieltag'!AK14</f>
        <v>7</v>
      </c>
      <c r="AJ14" s="23">
        <f t="shared" si="2"/>
        <v>163</v>
      </c>
      <c r="AK14" s="24">
        <f t="shared" si="3"/>
        <v>6</v>
      </c>
      <c r="AL14" s="1"/>
    </row>
    <row r="15" spans="1:41" ht="24.95" customHeight="1" thickBot="1" x14ac:dyDescent="0.25">
      <c r="A15" s="28">
        <f t="shared" si="0"/>
        <v>13</v>
      </c>
      <c r="B15" s="20" t="str">
        <f>'13.Spieltag'!B15</f>
        <v>Nico1904</v>
      </c>
      <c r="C15" s="17" t="s">
        <v>79</v>
      </c>
      <c r="D15" s="18" t="s">
        <v>13</v>
      </c>
      <c r="E15" s="19">
        <f t="shared" si="4"/>
        <v>0</v>
      </c>
      <c r="F15" s="17" t="s">
        <v>80</v>
      </c>
      <c r="G15" s="18" t="s">
        <v>13</v>
      </c>
      <c r="H15" s="19">
        <f t="shared" si="5"/>
        <v>0</v>
      </c>
      <c r="I15" s="17" t="s">
        <v>13</v>
      </c>
      <c r="J15" s="18" t="s">
        <v>79</v>
      </c>
      <c r="K15" s="19" t="str">
        <f t="shared" si="6"/>
        <v>5</v>
      </c>
      <c r="L15" s="17" t="s">
        <v>82</v>
      </c>
      <c r="M15" s="18" t="s">
        <v>80</v>
      </c>
      <c r="N15" s="19" t="str">
        <f t="shared" si="7"/>
        <v>2</v>
      </c>
      <c r="O15" s="17" t="s">
        <v>79</v>
      </c>
      <c r="P15" s="18" t="s">
        <v>13</v>
      </c>
      <c r="Q15" s="19" t="str">
        <f t="shared" si="8"/>
        <v>5</v>
      </c>
      <c r="R15" s="17" t="s">
        <v>13</v>
      </c>
      <c r="S15" s="18" t="s">
        <v>79</v>
      </c>
      <c r="T15" s="19">
        <f t="shared" si="9"/>
        <v>0</v>
      </c>
      <c r="U15" s="17" t="s">
        <v>79</v>
      </c>
      <c r="V15" s="18" t="s">
        <v>13</v>
      </c>
      <c r="W15" s="19">
        <f t="shared" si="10"/>
        <v>0</v>
      </c>
      <c r="X15" s="17" t="s">
        <v>13</v>
      </c>
      <c r="Y15" s="18" t="s">
        <v>79</v>
      </c>
      <c r="Z15" s="19" t="str">
        <f t="shared" si="11"/>
        <v>2</v>
      </c>
      <c r="AA15" s="17" t="s">
        <v>13</v>
      </c>
      <c r="AB15" s="18" t="s">
        <v>79</v>
      </c>
      <c r="AC15" s="77">
        <f t="shared" si="12"/>
        <v>12</v>
      </c>
      <c r="AD15" s="27"/>
      <c r="AE15" s="25"/>
      <c r="AF15" s="19"/>
      <c r="AG15" s="20">
        <f t="shared" si="1"/>
        <v>26</v>
      </c>
      <c r="AH15" s="21">
        <f>'13.Spieltag'!AJ15</f>
        <v>119</v>
      </c>
      <c r="AI15" s="28">
        <f>'13.Spieltag'!AK15</f>
        <v>16</v>
      </c>
      <c r="AJ15" s="23">
        <f t="shared" si="2"/>
        <v>145</v>
      </c>
      <c r="AK15" s="24">
        <f t="shared" si="3"/>
        <v>13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Reinhold</v>
      </c>
      <c r="C16" s="17" t="s">
        <v>79</v>
      </c>
      <c r="D16" s="18" t="s">
        <v>2</v>
      </c>
      <c r="E16" s="19">
        <f t="shared" si="4"/>
        <v>0</v>
      </c>
      <c r="F16" s="17" t="s">
        <v>79</v>
      </c>
      <c r="G16" s="18" t="s">
        <v>79</v>
      </c>
      <c r="H16" s="19">
        <f t="shared" si="5"/>
        <v>0</v>
      </c>
      <c r="I16" s="17" t="s">
        <v>13</v>
      </c>
      <c r="J16" s="18" t="s">
        <v>2</v>
      </c>
      <c r="K16" s="19">
        <f t="shared" si="6"/>
        <v>0</v>
      </c>
      <c r="L16" s="17" t="s">
        <v>79</v>
      </c>
      <c r="M16" s="18" t="s">
        <v>80</v>
      </c>
      <c r="N16" s="19" t="str">
        <f t="shared" si="7"/>
        <v>2</v>
      </c>
      <c r="O16" s="17" t="s">
        <v>13</v>
      </c>
      <c r="P16" s="18" t="s">
        <v>82</v>
      </c>
      <c r="Q16" s="19" t="str">
        <f t="shared" si="8"/>
        <v>2</v>
      </c>
      <c r="R16" s="17" t="s">
        <v>82</v>
      </c>
      <c r="S16" s="18" t="s">
        <v>13</v>
      </c>
      <c r="T16" s="19">
        <f t="shared" si="9"/>
        <v>0</v>
      </c>
      <c r="U16" s="17" t="s">
        <v>13</v>
      </c>
      <c r="V16" s="18" t="s">
        <v>79</v>
      </c>
      <c r="W16" s="19" t="str">
        <f t="shared" si="10"/>
        <v>2</v>
      </c>
      <c r="X16" s="17" t="s">
        <v>13</v>
      </c>
      <c r="Y16" s="18" t="s">
        <v>13</v>
      </c>
      <c r="Z16" s="19">
        <f t="shared" si="11"/>
        <v>0</v>
      </c>
      <c r="AA16" s="17" t="s">
        <v>13</v>
      </c>
      <c r="AB16" s="18" t="s">
        <v>80</v>
      </c>
      <c r="AC16" s="77">
        <f t="shared" si="12"/>
        <v>8</v>
      </c>
      <c r="AD16" s="27"/>
      <c r="AE16" s="25"/>
      <c r="AF16" s="19"/>
      <c r="AG16" s="20">
        <f t="shared" si="1"/>
        <v>14</v>
      </c>
      <c r="AH16" s="21">
        <f>'13.Spieltag'!AJ16</f>
        <v>130</v>
      </c>
      <c r="AI16" s="28">
        <f>'13.Spieltag'!AK16</f>
        <v>13</v>
      </c>
      <c r="AJ16" s="23">
        <f t="shared" si="2"/>
        <v>144</v>
      </c>
      <c r="AK16" s="24">
        <f t="shared" si="3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 t="s">
        <v>13</v>
      </c>
      <c r="P17" s="18" t="s">
        <v>79</v>
      </c>
      <c r="Q17" s="19">
        <f t="shared" si="8"/>
        <v>0</v>
      </c>
      <c r="R17" s="17" t="s">
        <v>2</v>
      </c>
      <c r="S17" s="18" t="s">
        <v>79</v>
      </c>
      <c r="T17" s="19">
        <f t="shared" si="9"/>
        <v>0</v>
      </c>
      <c r="U17" s="17" t="s">
        <v>13</v>
      </c>
      <c r="V17" s="18" t="s">
        <v>79</v>
      </c>
      <c r="W17" s="19" t="str">
        <f t="shared" si="10"/>
        <v>2</v>
      </c>
      <c r="X17" s="17" t="s">
        <v>13</v>
      </c>
      <c r="Y17" s="18" t="s">
        <v>79</v>
      </c>
      <c r="Z17" s="19" t="str">
        <f t="shared" si="11"/>
        <v>2</v>
      </c>
      <c r="AA17" s="17" t="s">
        <v>13</v>
      </c>
      <c r="AB17" s="18" t="s">
        <v>80</v>
      </c>
      <c r="AC17" s="77">
        <f t="shared" si="12"/>
        <v>8</v>
      </c>
      <c r="AD17" s="27"/>
      <c r="AE17" s="25"/>
      <c r="AF17" s="19"/>
      <c r="AG17" s="20">
        <f t="shared" si="1"/>
        <v>12</v>
      </c>
      <c r="AH17" s="21">
        <f>'13.Spieltag'!AJ17</f>
        <v>141</v>
      </c>
      <c r="AI17" s="28">
        <f>'13.Spieltag'!AK17</f>
        <v>8</v>
      </c>
      <c r="AJ17" s="23">
        <f t="shared" si="2"/>
        <v>153</v>
      </c>
      <c r="AK17" s="24">
        <f t="shared" si="3"/>
        <v>9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Sascha</v>
      </c>
      <c r="C18" s="17" t="s">
        <v>79</v>
      </c>
      <c r="D18" s="18" t="s">
        <v>2</v>
      </c>
      <c r="E18" s="19">
        <f t="shared" si="4"/>
        <v>0</v>
      </c>
      <c r="F18" s="17" t="s">
        <v>80</v>
      </c>
      <c r="G18" s="18" t="s">
        <v>2</v>
      </c>
      <c r="H18" s="19">
        <f t="shared" si="5"/>
        <v>0</v>
      </c>
      <c r="I18" s="17" t="s">
        <v>79</v>
      </c>
      <c r="J18" s="18" t="s">
        <v>79</v>
      </c>
      <c r="K18" s="19">
        <f t="shared" si="6"/>
        <v>0</v>
      </c>
      <c r="L18" s="17" t="s">
        <v>82</v>
      </c>
      <c r="M18" s="18" t="s">
        <v>79</v>
      </c>
      <c r="N18" s="19" t="str">
        <f t="shared" si="7"/>
        <v>2</v>
      </c>
      <c r="O18" s="17" t="s">
        <v>13</v>
      </c>
      <c r="P18" s="18" t="s">
        <v>79</v>
      </c>
      <c r="Q18" s="19">
        <f t="shared" si="8"/>
        <v>0</v>
      </c>
      <c r="R18" s="17" t="s">
        <v>79</v>
      </c>
      <c r="S18" s="18" t="s">
        <v>80</v>
      </c>
      <c r="T18" s="19">
        <f t="shared" si="9"/>
        <v>0</v>
      </c>
      <c r="U18" s="17" t="s">
        <v>13</v>
      </c>
      <c r="V18" s="18" t="s">
        <v>80</v>
      </c>
      <c r="W18" s="19" t="str">
        <f t="shared" si="10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13</v>
      </c>
      <c r="AB18" s="18" t="s">
        <v>79</v>
      </c>
      <c r="AC18" s="77">
        <f t="shared" si="12"/>
        <v>12</v>
      </c>
      <c r="AD18" s="27"/>
      <c r="AE18" s="25"/>
      <c r="AF18" s="19"/>
      <c r="AG18" s="20">
        <f t="shared" si="1"/>
        <v>17</v>
      </c>
      <c r="AH18" s="21">
        <f>'13.Spieltag'!AJ18</f>
        <v>132</v>
      </c>
      <c r="AI18" s="28">
        <f>'13.Spieltag'!AK18</f>
        <v>11</v>
      </c>
      <c r="AJ18" s="23">
        <f t="shared" si="2"/>
        <v>149</v>
      </c>
      <c r="AK18" s="24">
        <f t="shared" si="3"/>
        <v>10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"/>
        <v>0</v>
      </c>
      <c r="AH19" s="21">
        <f>'13.Spieltag'!AJ19</f>
        <v>145</v>
      </c>
      <c r="AI19" s="28">
        <f>'13.Spieltag'!AK19</f>
        <v>6</v>
      </c>
      <c r="AJ19" s="23">
        <f t="shared" si="2"/>
        <v>145</v>
      </c>
      <c r="AK19" s="24">
        <f t="shared" si="3"/>
        <v>13</v>
      </c>
      <c r="AL19" s="1"/>
    </row>
    <row r="20" spans="1:38" ht="24.95" customHeight="1" thickBot="1" x14ac:dyDescent="0.25">
      <c r="A20" s="28">
        <f>AK20</f>
        <v>1</v>
      </c>
      <c r="B20" s="20" t="str">
        <f>'13.Spieltag'!B20</f>
        <v>schmiddi04</v>
      </c>
      <c r="C20" s="17" t="s">
        <v>80</v>
      </c>
      <c r="D20" s="18" t="s">
        <v>13</v>
      </c>
      <c r="E20" s="19">
        <f t="shared" si="4"/>
        <v>0</v>
      </c>
      <c r="F20" s="17" t="s">
        <v>80</v>
      </c>
      <c r="G20" s="18" t="s">
        <v>79</v>
      </c>
      <c r="H20" s="19">
        <f t="shared" si="5"/>
        <v>0</v>
      </c>
      <c r="I20" s="17" t="s">
        <v>79</v>
      </c>
      <c r="J20" s="18" t="s">
        <v>79</v>
      </c>
      <c r="K20" s="19">
        <f t="shared" si="6"/>
        <v>0</v>
      </c>
      <c r="L20" s="17" t="s">
        <v>82</v>
      </c>
      <c r="M20" s="18" t="s">
        <v>80</v>
      </c>
      <c r="N20" s="19" t="str">
        <f t="shared" si="7"/>
        <v>2</v>
      </c>
      <c r="O20" s="17" t="s">
        <v>80</v>
      </c>
      <c r="P20" s="18" t="s">
        <v>79</v>
      </c>
      <c r="Q20" s="19" t="str">
        <f t="shared" si="8"/>
        <v>3</v>
      </c>
      <c r="R20" s="17" t="s">
        <v>79</v>
      </c>
      <c r="S20" s="18" t="s">
        <v>79</v>
      </c>
      <c r="T20" s="19" t="str">
        <f t="shared" si="9"/>
        <v>3</v>
      </c>
      <c r="U20" s="17" t="s">
        <v>13</v>
      </c>
      <c r="V20" s="18" t="s">
        <v>80</v>
      </c>
      <c r="W20" s="19" t="str">
        <f t="shared" si="10"/>
        <v>3</v>
      </c>
      <c r="X20" s="17" t="s">
        <v>13</v>
      </c>
      <c r="Y20" s="18" t="s">
        <v>79</v>
      </c>
      <c r="Z20" s="19" t="str">
        <f t="shared" si="11"/>
        <v>2</v>
      </c>
      <c r="AA20" s="17" t="s">
        <v>79</v>
      </c>
      <c r="AB20" s="18" t="s">
        <v>80</v>
      </c>
      <c r="AC20" s="77">
        <f t="shared" si="12"/>
        <v>20</v>
      </c>
      <c r="AD20" s="27"/>
      <c r="AE20" s="25"/>
      <c r="AF20" s="19"/>
      <c r="AG20" s="20">
        <f>E20+H20+K20+N20+Q20+T20+W20+Z20+AC20+AF20</f>
        <v>33</v>
      </c>
      <c r="AH20" s="21">
        <f>'13.Spieltag'!AJ20</f>
        <v>156</v>
      </c>
      <c r="AI20" s="28">
        <f>'13.Spieltag'!AK20</f>
        <v>2</v>
      </c>
      <c r="AJ20" s="23">
        <f>AG20+AH20</f>
        <v>189</v>
      </c>
      <c r="AK20" s="24">
        <f t="shared" si="3"/>
        <v>1</v>
      </c>
      <c r="AL20" s="1"/>
    </row>
    <row r="21" spans="1:38" ht="24.95" customHeight="1" thickBot="1" x14ac:dyDescent="0.25">
      <c r="A21" s="28">
        <f>AK21</f>
        <v>12</v>
      </c>
      <c r="B21" s="20" t="str">
        <f>'13.Spieltag'!B21</f>
        <v>shiny</v>
      </c>
      <c r="C21" s="17" t="s">
        <v>79</v>
      </c>
      <c r="D21" s="18" t="s">
        <v>2</v>
      </c>
      <c r="E21" s="19">
        <f t="shared" si="4"/>
        <v>0</v>
      </c>
      <c r="F21" s="17" t="s">
        <v>79</v>
      </c>
      <c r="G21" s="18" t="s">
        <v>2</v>
      </c>
      <c r="H21" s="19">
        <f t="shared" si="5"/>
        <v>0</v>
      </c>
      <c r="I21" s="17" t="s">
        <v>13</v>
      </c>
      <c r="J21" s="18" t="s">
        <v>79</v>
      </c>
      <c r="K21" s="19" t="str">
        <f t="shared" si="6"/>
        <v>5</v>
      </c>
      <c r="L21" s="17" t="s">
        <v>2</v>
      </c>
      <c r="M21" s="18" t="s">
        <v>80</v>
      </c>
      <c r="N21" s="19" t="str">
        <f t="shared" si="7"/>
        <v>2</v>
      </c>
      <c r="O21" s="17" t="s">
        <v>13</v>
      </c>
      <c r="P21" s="18" t="s">
        <v>79</v>
      </c>
      <c r="Q21" s="19">
        <f t="shared" si="8"/>
        <v>0</v>
      </c>
      <c r="R21" s="17" t="s">
        <v>13</v>
      </c>
      <c r="S21" s="18" t="s">
        <v>80</v>
      </c>
      <c r="T21" s="19">
        <f t="shared" si="9"/>
        <v>0</v>
      </c>
      <c r="U21" s="17" t="s">
        <v>13</v>
      </c>
      <c r="V21" s="18" t="s">
        <v>79</v>
      </c>
      <c r="W21" s="19" t="str">
        <f t="shared" si="10"/>
        <v>2</v>
      </c>
      <c r="X21" s="17" t="s">
        <v>13</v>
      </c>
      <c r="Y21" s="18" t="s">
        <v>79</v>
      </c>
      <c r="Z21" s="19" t="str">
        <f t="shared" si="11"/>
        <v>2</v>
      </c>
      <c r="AA21" s="17" t="s">
        <v>13</v>
      </c>
      <c r="AB21" s="18" t="s">
        <v>79</v>
      </c>
      <c r="AC21" s="77">
        <f t="shared" si="12"/>
        <v>12</v>
      </c>
      <c r="AD21" s="27"/>
      <c r="AE21" s="25"/>
      <c r="AF21" s="19"/>
      <c r="AG21" s="20">
        <f>E21+H21+K21+N21+Q21+T21+W21+Z21+AC21+AF21</f>
        <v>23</v>
      </c>
      <c r="AH21" s="21">
        <f>'13.Spieltag'!AJ21</f>
        <v>123</v>
      </c>
      <c r="AI21" s="28">
        <f>'13.Spieltag'!AK21</f>
        <v>15</v>
      </c>
      <c r="AJ21" s="23">
        <f>AG21+AH21</f>
        <v>146</v>
      </c>
      <c r="AK21" s="24">
        <f t="shared" si="3"/>
        <v>12</v>
      </c>
      <c r="AL21" s="1"/>
    </row>
    <row r="22" spans="1:38" ht="24.95" customHeight="1" thickBot="1" x14ac:dyDescent="0.25">
      <c r="A22" s="28">
        <f>AK22</f>
        <v>8</v>
      </c>
      <c r="B22" s="20" t="str">
        <f>'13.Spieltag'!B22</f>
        <v>Tanja04</v>
      </c>
      <c r="C22" s="17" t="s">
        <v>13</v>
      </c>
      <c r="D22" s="18" t="s">
        <v>79</v>
      </c>
      <c r="E22" s="19" t="str">
        <f t="shared" si="4"/>
        <v>2</v>
      </c>
      <c r="F22" s="17" t="s">
        <v>80</v>
      </c>
      <c r="G22" s="18" t="s">
        <v>13</v>
      </c>
      <c r="H22" s="19">
        <f t="shared" si="5"/>
        <v>0</v>
      </c>
      <c r="I22" s="17" t="s">
        <v>13</v>
      </c>
      <c r="J22" s="18" t="s">
        <v>79</v>
      </c>
      <c r="K22" s="19" t="str">
        <f t="shared" si="6"/>
        <v>5</v>
      </c>
      <c r="L22" s="17" t="s">
        <v>82</v>
      </c>
      <c r="M22" s="18" t="s">
        <v>80</v>
      </c>
      <c r="N22" s="19" t="str">
        <f t="shared" si="7"/>
        <v>2</v>
      </c>
      <c r="O22" s="17" t="s">
        <v>79</v>
      </c>
      <c r="P22" s="18" t="s">
        <v>79</v>
      </c>
      <c r="Q22" s="19">
        <f t="shared" si="8"/>
        <v>0</v>
      </c>
      <c r="R22" s="17" t="s">
        <v>13</v>
      </c>
      <c r="S22" s="18" t="s">
        <v>79</v>
      </c>
      <c r="T22" s="19">
        <f t="shared" si="9"/>
        <v>0</v>
      </c>
      <c r="U22" s="17" t="s">
        <v>13</v>
      </c>
      <c r="V22" s="18" t="s">
        <v>80</v>
      </c>
      <c r="W22" s="19" t="str">
        <f t="shared" si="10"/>
        <v>3</v>
      </c>
      <c r="X22" s="17" t="s">
        <v>2</v>
      </c>
      <c r="Y22" s="18" t="s">
        <v>79</v>
      </c>
      <c r="Z22" s="19" t="str">
        <f t="shared" si="11"/>
        <v>5</v>
      </c>
      <c r="AA22" s="17" t="s">
        <v>13</v>
      </c>
      <c r="AB22" s="18" t="s">
        <v>79</v>
      </c>
      <c r="AC22" s="77">
        <f t="shared" si="12"/>
        <v>12</v>
      </c>
      <c r="AD22" s="27"/>
      <c r="AE22" s="25"/>
      <c r="AF22" s="19"/>
      <c r="AG22" s="20">
        <f>E22+H22+K22+N22+Q22+T22+W22+Z22+AC22+AF22</f>
        <v>29</v>
      </c>
      <c r="AH22" s="21">
        <f>'13.Spieltag'!AJ22</f>
        <v>130</v>
      </c>
      <c r="AI22" s="28">
        <f>'13.Spieltag'!AK22</f>
        <v>13</v>
      </c>
      <c r="AJ22" s="23">
        <f>AG22+AH22</f>
        <v>159</v>
      </c>
      <c r="AK22" s="24">
        <f t="shared" si="3"/>
        <v>8</v>
      </c>
      <c r="AL22" s="1"/>
    </row>
    <row r="23" spans="1:38" ht="24.95" customHeight="1" thickBot="1" x14ac:dyDescent="0.25">
      <c r="A23" s="28">
        <f>AK23</f>
        <v>2</v>
      </c>
      <c r="B23" s="78" t="str">
        <f>'13.Spieltag'!B23</f>
        <v>Thomas Bülles</v>
      </c>
      <c r="C23" s="17" t="s">
        <v>79</v>
      </c>
      <c r="D23" s="18" t="s">
        <v>13</v>
      </c>
      <c r="E23" s="19">
        <f t="shared" si="4"/>
        <v>0</v>
      </c>
      <c r="F23" s="17" t="s">
        <v>80</v>
      </c>
      <c r="G23" s="18" t="s">
        <v>13</v>
      </c>
      <c r="H23" s="19">
        <f t="shared" si="5"/>
        <v>0</v>
      </c>
      <c r="I23" s="17" t="s">
        <v>79</v>
      </c>
      <c r="J23" s="18" t="s">
        <v>79</v>
      </c>
      <c r="K23" s="19">
        <f t="shared" si="6"/>
        <v>0</v>
      </c>
      <c r="L23" s="17" t="s">
        <v>13</v>
      </c>
      <c r="M23" s="18" t="s">
        <v>80</v>
      </c>
      <c r="N23" s="19" t="str">
        <f t="shared" si="7"/>
        <v>2</v>
      </c>
      <c r="O23" s="17" t="s">
        <v>79</v>
      </c>
      <c r="P23" s="18" t="s">
        <v>13</v>
      </c>
      <c r="Q23" s="19" t="str">
        <f t="shared" si="8"/>
        <v>5</v>
      </c>
      <c r="R23" s="17" t="s">
        <v>13</v>
      </c>
      <c r="S23" s="18" t="s">
        <v>80</v>
      </c>
      <c r="T23" s="19">
        <f t="shared" si="9"/>
        <v>0</v>
      </c>
      <c r="U23" s="17" t="s">
        <v>13</v>
      </c>
      <c r="V23" s="18" t="s">
        <v>79</v>
      </c>
      <c r="W23" s="19" t="str">
        <f t="shared" si="10"/>
        <v>2</v>
      </c>
      <c r="X23" s="17" t="s">
        <v>13</v>
      </c>
      <c r="Y23" s="18" t="s">
        <v>80</v>
      </c>
      <c r="Z23" s="19" t="str">
        <f t="shared" si="11"/>
        <v>3</v>
      </c>
      <c r="AA23" s="17" t="s">
        <v>80</v>
      </c>
      <c r="AB23" s="18" t="s">
        <v>13</v>
      </c>
      <c r="AC23" s="19">
        <f t="shared" ref="AC23" si="13">IF(OR(EXACT($AA$7,AA23)*(EXACT($AB$7,AB23)))=TRUE,$AO$9,IF(($AB$7-$AA$7=AB23-AA23),$AO$8,IF(OR(EXACT($AA$7&gt;$AB$7,AA23&gt;AB23)*EXACT($AA$7=$AB$7,AA23=AB23)*EXACT($AA$7&lt;$AB$7,AA23&lt;AB23)),$AO$7,0)))</f>
        <v>0</v>
      </c>
      <c r="AD23" s="27"/>
      <c r="AE23" s="25"/>
      <c r="AF23" s="19"/>
      <c r="AG23" s="20">
        <f>E23+H23+K23+N23+Q23+T23+W23+Z23+AC23+AF23</f>
        <v>12</v>
      </c>
      <c r="AH23" s="21">
        <f>'13.Spieltag'!AJ23</f>
        <v>168</v>
      </c>
      <c r="AI23" s="28">
        <f>'13.Spieltag'!AK23</f>
        <v>1</v>
      </c>
      <c r="AJ23" s="23">
        <f>AG23+AH23</f>
        <v>180</v>
      </c>
      <c r="AK23" s="24">
        <f t="shared" si="3"/>
        <v>2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79</v>
      </c>
      <c r="D24" s="18" t="s">
        <v>13</v>
      </c>
      <c r="E24" s="19">
        <f t="shared" si="4"/>
        <v>0</v>
      </c>
      <c r="F24" s="17" t="s">
        <v>79</v>
      </c>
      <c r="G24" s="18" t="s">
        <v>2</v>
      </c>
      <c r="H24" s="19">
        <f t="shared" si="5"/>
        <v>0</v>
      </c>
      <c r="I24" s="17" t="s">
        <v>13</v>
      </c>
      <c r="J24" s="18" t="s">
        <v>79</v>
      </c>
      <c r="K24" s="19" t="str">
        <f t="shared" si="6"/>
        <v>5</v>
      </c>
      <c r="L24" s="17" t="s">
        <v>2</v>
      </c>
      <c r="M24" s="18" t="s">
        <v>79</v>
      </c>
      <c r="N24" s="19" t="str">
        <f t="shared" si="7"/>
        <v>2</v>
      </c>
      <c r="O24" s="17" t="s">
        <v>13</v>
      </c>
      <c r="P24" s="18" t="s">
        <v>13</v>
      </c>
      <c r="Q24" s="19">
        <f t="shared" si="8"/>
        <v>0</v>
      </c>
      <c r="R24" s="17" t="s">
        <v>2</v>
      </c>
      <c r="S24" s="18" t="s">
        <v>79</v>
      </c>
      <c r="T24" s="19">
        <f t="shared" si="9"/>
        <v>0</v>
      </c>
      <c r="U24" s="17" t="s">
        <v>13</v>
      </c>
      <c r="V24" s="18" t="s">
        <v>79</v>
      </c>
      <c r="W24" s="19" t="str">
        <f t="shared" si="10"/>
        <v>2</v>
      </c>
      <c r="X24" s="17" t="s">
        <v>79</v>
      </c>
      <c r="Y24" s="18" t="s">
        <v>79</v>
      </c>
      <c r="Z24" s="19">
        <f t="shared" si="11"/>
        <v>0</v>
      </c>
      <c r="AA24" s="17" t="s">
        <v>13</v>
      </c>
      <c r="AB24" s="18" t="s">
        <v>79</v>
      </c>
      <c r="AC24" s="77">
        <f t="shared" si="12"/>
        <v>12</v>
      </c>
      <c r="AD24" s="27"/>
      <c r="AE24" s="25"/>
      <c r="AF24" s="19"/>
      <c r="AG24" s="20">
        <f>E24+H24+K24+N24+Q24+T24+W24+Z24+AC24+AF24</f>
        <v>21</v>
      </c>
      <c r="AH24" s="21">
        <f>'13.Spieltag'!AJ24</f>
        <v>154</v>
      </c>
      <c r="AI24" s="28">
        <f>'13.Spieltag'!AK24</f>
        <v>3</v>
      </c>
      <c r="AJ24" s="23">
        <f>AG24+AH24</f>
        <v>175</v>
      </c>
      <c r="AK24" s="24">
        <f t="shared" si="3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9" priority="95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8" priority="6">
      <formula>($AG8&gt;40)</formula>
    </cfRule>
  </conditionalFormatting>
  <conditionalFormatting sqref="U4 X4 X6 AA4 C6 L4 F6 I6 AA6 C4 L6 I4 R6 R4 U6">
    <cfRule type="cellIs" dxfId="107" priority="3" operator="equal">
      <formula>"Schalke 04"</formula>
    </cfRule>
  </conditionalFormatting>
  <conditionalFormatting sqref="C6 I4 L6 F4 O6 O4">
    <cfRule type="cellIs" dxfId="106" priority="2" operator="equal">
      <formula>"Schalke 04"</formula>
    </cfRule>
  </conditionalFormatting>
  <conditionalFormatting sqref="AG28:AG1048576 AG1:AG26">
    <cfRule type="top10" dxfId="105" priority="15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topLeftCell="A6" workbookViewId="0">
      <selection activeCell="W23" sqref="W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29</v>
      </c>
      <c r="B4" s="16"/>
      <c r="C4" s="16" t="s">
        <v>71</v>
      </c>
      <c r="F4" s="16" t="s">
        <v>75</v>
      </c>
      <c r="I4" s="16" t="s">
        <v>63</v>
      </c>
      <c r="L4" s="16" t="s">
        <v>12</v>
      </c>
      <c r="O4" s="16" t="s">
        <v>68</v>
      </c>
      <c r="R4" s="16" t="s">
        <v>77</v>
      </c>
      <c r="U4" s="16" t="s">
        <v>11</v>
      </c>
      <c r="X4" s="16" t="s">
        <v>64</v>
      </c>
      <c r="AA4" s="16" t="s">
        <v>72</v>
      </c>
      <c r="AE4" s="67"/>
      <c r="AF4" s="67"/>
      <c r="AK4" s="44"/>
    </row>
    <row r="5" spans="1:41" ht="13.5" thickBot="1" x14ac:dyDescent="0.25">
      <c r="B5" s="16"/>
      <c r="F5" s="1"/>
      <c r="AA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67</v>
      </c>
      <c r="F6" s="16" t="s">
        <v>74</v>
      </c>
      <c r="I6" s="16" t="s">
        <v>78</v>
      </c>
      <c r="L6" s="16" t="s">
        <v>69</v>
      </c>
      <c r="O6" s="16" t="s">
        <v>70</v>
      </c>
      <c r="R6" s="16" t="s">
        <v>65</v>
      </c>
      <c r="U6" s="16" t="s">
        <v>73</v>
      </c>
      <c r="X6" s="16" t="s">
        <v>76</v>
      </c>
      <c r="AA6" s="16" t="s">
        <v>66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82</v>
      </c>
      <c r="D7" s="68" t="s">
        <v>13</v>
      </c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77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'14.Spieltag'!AJ8</f>
        <v>133</v>
      </c>
      <c r="AI8" s="28">
        <f>'14.Spieltag'!AK8</f>
        <v>17</v>
      </c>
      <c r="AJ8" s="23">
        <f t="shared" ref="AJ8:AJ19" si="2">AG8+AH8</f>
        <v>133</v>
      </c>
      <c r="AK8" s="24">
        <f t="shared" ref="AK8:AK24" si="3">RANK(AJ8,$AJ$8:$AJ$26)</f>
        <v>17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14</v>
      </c>
      <c r="B9" s="20" t="str">
        <f>'13.Spieltag'!B9</f>
        <v>Franzi04</v>
      </c>
      <c r="C9" s="17" t="s">
        <v>79</v>
      </c>
      <c r="D9" s="18" t="s">
        <v>13</v>
      </c>
      <c r="E9" s="19">
        <f t="shared" ref="E9:E24" si="4">IF(OR(EXACT($C$7,C9)*(EXACT($D$7,D9)))=TRUE,$AO$9,IF(($D$7-$C$7=D9-C9),$AO$8,IF(OR(EXACT($C$7&gt;$D$7,C9&gt;D9)*EXACT($C$7=$D$7,C9=D9)*EXACT($C$7&lt;$D$7,C9&lt;D9)),$AO$7,0)))</f>
        <v>0</v>
      </c>
      <c r="F9" s="17" t="s">
        <v>13</v>
      </c>
      <c r="G9" s="18" t="s">
        <v>13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3</v>
      </c>
      <c r="I9" s="17" t="s">
        <v>79</v>
      </c>
      <c r="J9" s="18" t="s">
        <v>13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79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79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79</v>
      </c>
      <c r="S9" s="18" t="s">
        <v>13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80</v>
      </c>
      <c r="V9" s="18" t="s">
        <v>82</v>
      </c>
      <c r="W9" s="19">
        <f>IF(OR(EXACT($U$7,U9)*(EXACT($V$7,V9)))=TRUE,$AO$9,IF(($V$7-$U$7=V9-U9),$AO$8,IF(OR(EXACT($U$7&gt;$V$7,U9&gt;V9)*EXACT($U$7=$V$7,U9=V9)*EXACT($U$7&lt;$V$7,U9&lt;V9)),$AO$7,0)))</f>
        <v>0</v>
      </c>
      <c r="X9" s="17" t="s">
        <v>80</v>
      </c>
      <c r="Y9" s="18" t="s">
        <v>2</v>
      </c>
      <c r="Z9" s="19">
        <f t="shared" ref="Z9:Z24" si="10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79</v>
      </c>
      <c r="AC9" s="19">
        <f t="shared" ref="AC9:AC24" si="11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3</v>
      </c>
      <c r="AH9" s="21">
        <f>'14.Spieltag'!AJ9</f>
        <v>145</v>
      </c>
      <c r="AI9" s="28">
        <f>'14.Spieltag'!AK9</f>
        <v>13</v>
      </c>
      <c r="AJ9" s="23">
        <f t="shared" si="2"/>
        <v>148</v>
      </c>
      <c r="AK9" s="24">
        <f t="shared" si="3"/>
        <v>14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79</v>
      </c>
      <c r="D10" s="18" t="s">
        <v>13</v>
      </c>
      <c r="E10" s="19">
        <f t="shared" si="4"/>
        <v>0</v>
      </c>
      <c r="F10" s="17" t="s">
        <v>79</v>
      </c>
      <c r="G10" s="18" t="s">
        <v>13</v>
      </c>
      <c r="H10" s="19">
        <f t="shared" si="5"/>
        <v>0</v>
      </c>
      <c r="I10" s="17" t="s">
        <v>13</v>
      </c>
      <c r="J10" s="18" t="s">
        <v>13</v>
      </c>
      <c r="K10" s="19" t="str">
        <f t="shared" si="6"/>
        <v>3</v>
      </c>
      <c r="L10" s="17" t="s">
        <v>13</v>
      </c>
      <c r="M10" s="18" t="s">
        <v>13</v>
      </c>
      <c r="N10" s="19" t="str">
        <f t="shared" si="7"/>
        <v>3</v>
      </c>
      <c r="O10" s="17" t="s">
        <v>2</v>
      </c>
      <c r="P10" s="18" t="s">
        <v>79</v>
      </c>
      <c r="Q10" s="19">
        <f t="shared" si="8"/>
        <v>0</v>
      </c>
      <c r="R10" s="17" t="s">
        <v>79</v>
      </c>
      <c r="S10" s="18" t="s">
        <v>13</v>
      </c>
      <c r="T10" s="19">
        <f t="shared" si="9"/>
        <v>0</v>
      </c>
      <c r="U10" s="17" t="s">
        <v>13</v>
      </c>
      <c r="V10" s="18" t="s">
        <v>79</v>
      </c>
      <c r="W10" s="77">
        <f t="shared" ref="W10:W22" si="12">IF(OR(EXACT($U$7,U10)*(EXACT($V$7,V10)))=TRUE,$AO$9,IF(($V$7-$U$7=V10-U10),$AO$8,IF(OR(EXACT($U$7&gt;$V$7,U10&gt;V10)*EXACT($U$7=$V$7,U10=V10)*EXACT($U$7&lt;$V$7,U10&lt;V10)),$AO$7,0)))*4</f>
        <v>0</v>
      </c>
      <c r="X10" s="17" t="s">
        <v>79</v>
      </c>
      <c r="Y10" s="18" t="s">
        <v>82</v>
      </c>
      <c r="Z10" s="19">
        <f t="shared" si="10"/>
        <v>0</v>
      </c>
      <c r="AA10" s="17" t="s">
        <v>13</v>
      </c>
      <c r="AB10" s="18" t="s">
        <v>13</v>
      </c>
      <c r="AC10" s="19" t="str">
        <f t="shared" si="11"/>
        <v>3</v>
      </c>
      <c r="AD10" s="27"/>
      <c r="AE10" s="25"/>
      <c r="AF10" s="19"/>
      <c r="AG10" s="20">
        <f t="shared" si="1"/>
        <v>9</v>
      </c>
      <c r="AH10" s="21">
        <f>'14.Spieltag'!AJ10</f>
        <v>163</v>
      </c>
      <c r="AI10" s="28">
        <f>'14.Spieltag'!AK10</f>
        <v>6</v>
      </c>
      <c r="AJ10" s="23">
        <f t="shared" si="2"/>
        <v>172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 t="s">
        <v>13</v>
      </c>
      <c r="D11" s="18" t="s">
        <v>79</v>
      </c>
      <c r="E11" s="19" t="str">
        <f t="shared" si="4"/>
        <v>2</v>
      </c>
      <c r="F11" s="17" t="s">
        <v>13</v>
      </c>
      <c r="G11" s="18" t="s">
        <v>79</v>
      </c>
      <c r="H11" s="19">
        <f t="shared" si="5"/>
        <v>0</v>
      </c>
      <c r="I11" s="17" t="s">
        <v>13</v>
      </c>
      <c r="J11" s="18" t="s">
        <v>79</v>
      </c>
      <c r="K11" s="19">
        <f t="shared" si="6"/>
        <v>0</v>
      </c>
      <c r="L11" s="17" t="s">
        <v>79</v>
      </c>
      <c r="M11" s="18" t="s">
        <v>13</v>
      </c>
      <c r="N11" s="19">
        <f t="shared" si="7"/>
        <v>0</v>
      </c>
      <c r="O11" s="17" t="s">
        <v>13</v>
      </c>
      <c r="P11" s="18" t="s">
        <v>79</v>
      </c>
      <c r="Q11" s="19">
        <f t="shared" si="8"/>
        <v>0</v>
      </c>
      <c r="R11" s="17" t="s">
        <v>13</v>
      </c>
      <c r="S11" s="18" t="s">
        <v>79</v>
      </c>
      <c r="T11" s="19">
        <f t="shared" si="9"/>
        <v>0</v>
      </c>
      <c r="U11" s="17" t="s">
        <v>79</v>
      </c>
      <c r="V11" s="18" t="s">
        <v>80</v>
      </c>
      <c r="W11" s="77">
        <f t="shared" si="12"/>
        <v>0</v>
      </c>
      <c r="X11" s="17" t="s">
        <v>79</v>
      </c>
      <c r="Y11" s="18" t="s">
        <v>79</v>
      </c>
      <c r="Z11" s="19" t="str">
        <f t="shared" si="10"/>
        <v>3</v>
      </c>
      <c r="AA11" s="17" t="s">
        <v>13</v>
      </c>
      <c r="AB11" s="18" t="s">
        <v>79</v>
      </c>
      <c r="AC11" s="19">
        <f t="shared" si="11"/>
        <v>0</v>
      </c>
      <c r="AD11" s="27"/>
      <c r="AE11" s="25"/>
      <c r="AF11" s="19"/>
      <c r="AG11" s="20">
        <f t="shared" si="1"/>
        <v>5</v>
      </c>
      <c r="AH11" s="21">
        <f>'14.Spieltag'!AJ11</f>
        <v>173</v>
      </c>
      <c r="AI11" s="28">
        <f>'14.Spieltag'!AK11</f>
        <v>5</v>
      </c>
      <c r="AJ11" s="23">
        <f t="shared" si="2"/>
        <v>178</v>
      </c>
      <c r="AK11" s="24">
        <f t="shared" si="3"/>
        <v>4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13</v>
      </c>
      <c r="D12" s="18" t="s">
        <v>13</v>
      </c>
      <c r="E12" s="19">
        <f t="shared" si="4"/>
        <v>0</v>
      </c>
      <c r="F12" s="17" t="s">
        <v>79</v>
      </c>
      <c r="G12" s="18" t="s">
        <v>79</v>
      </c>
      <c r="H12" s="19" t="str">
        <f t="shared" si="5"/>
        <v>3</v>
      </c>
      <c r="I12" s="17" t="s">
        <v>13</v>
      </c>
      <c r="J12" s="18" t="s">
        <v>79</v>
      </c>
      <c r="K12" s="19">
        <f t="shared" si="6"/>
        <v>0</v>
      </c>
      <c r="L12" s="17" t="s">
        <v>79</v>
      </c>
      <c r="M12" s="18" t="s">
        <v>2</v>
      </c>
      <c r="N12" s="19">
        <f t="shared" si="7"/>
        <v>0</v>
      </c>
      <c r="O12" s="17" t="s">
        <v>13</v>
      </c>
      <c r="P12" s="18" t="s">
        <v>80</v>
      </c>
      <c r="Q12" s="19">
        <f t="shared" si="8"/>
        <v>0</v>
      </c>
      <c r="R12" s="17" t="s">
        <v>79</v>
      </c>
      <c r="S12" s="18" t="s">
        <v>79</v>
      </c>
      <c r="T12" s="19" t="str">
        <f t="shared" si="9"/>
        <v>3</v>
      </c>
      <c r="U12" s="17" t="s">
        <v>80</v>
      </c>
      <c r="V12" s="18" t="s">
        <v>2</v>
      </c>
      <c r="W12" s="19">
        <f>IF(OR(EXACT($U$7,U12)*(EXACT($V$7,V12)))=TRUE,$AO$9,IF(($V$7-$U$7=V12-U12),$AO$8,IF(OR(EXACT($U$7&gt;$V$7,U12&gt;V12)*EXACT($U$7=$V$7,U12=V12)*EXACT($U$7&lt;$V$7,U12&lt;V12)),$AO$7,0)))</f>
        <v>0</v>
      </c>
      <c r="X12" s="17" t="s">
        <v>79</v>
      </c>
      <c r="Y12" s="18" t="s">
        <v>2</v>
      </c>
      <c r="Z12" s="19">
        <f t="shared" si="10"/>
        <v>0</v>
      </c>
      <c r="AA12" s="17" t="s">
        <v>13</v>
      </c>
      <c r="AB12" s="18" t="s">
        <v>13</v>
      </c>
      <c r="AC12" s="19" t="str">
        <f t="shared" si="11"/>
        <v>3</v>
      </c>
      <c r="AD12" s="26"/>
      <c r="AE12" s="25"/>
      <c r="AF12" s="19"/>
      <c r="AG12" s="20">
        <f t="shared" si="1"/>
        <v>9</v>
      </c>
      <c r="AH12" s="21">
        <f>'14.Spieltag'!AJ12</f>
        <v>176</v>
      </c>
      <c r="AI12" s="28">
        <f>'14.Spieltag'!AK12</f>
        <v>3</v>
      </c>
      <c r="AJ12" s="23">
        <f t="shared" si="2"/>
        <v>185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MB AC Norbert</v>
      </c>
      <c r="C13" s="17" t="s">
        <v>13</v>
      </c>
      <c r="D13" s="18" t="s">
        <v>79</v>
      </c>
      <c r="E13" s="19" t="str">
        <f t="shared" si="4"/>
        <v>2</v>
      </c>
      <c r="F13" s="17" t="s">
        <v>80</v>
      </c>
      <c r="G13" s="18" t="s">
        <v>13</v>
      </c>
      <c r="H13" s="19">
        <f t="shared" si="5"/>
        <v>0</v>
      </c>
      <c r="I13" s="17" t="s">
        <v>79</v>
      </c>
      <c r="J13" s="18" t="s">
        <v>79</v>
      </c>
      <c r="K13" s="19" t="str">
        <f t="shared" si="6"/>
        <v>3</v>
      </c>
      <c r="L13" s="17" t="s">
        <v>79</v>
      </c>
      <c r="M13" s="18" t="s">
        <v>13</v>
      </c>
      <c r="N13" s="19">
        <f t="shared" si="7"/>
        <v>0</v>
      </c>
      <c r="O13" s="17" t="s">
        <v>13</v>
      </c>
      <c r="P13" s="18" t="s">
        <v>80</v>
      </c>
      <c r="Q13" s="19">
        <f t="shared" si="8"/>
        <v>0</v>
      </c>
      <c r="R13" s="17" t="s">
        <v>79</v>
      </c>
      <c r="S13" s="18" t="s">
        <v>13</v>
      </c>
      <c r="T13" s="19">
        <f t="shared" si="9"/>
        <v>0</v>
      </c>
      <c r="U13" s="17" t="s">
        <v>80</v>
      </c>
      <c r="V13" s="18" t="s">
        <v>80</v>
      </c>
      <c r="W13" s="80">
        <f>IF(OR(EXACT($U$7,U13)*(EXACT($V$7,V13)))=TRUE,$AO$9,IF(($V$7-$U$7=V13-U13),$AO$8,IF(OR(EXACT($U$7&gt;$V$7,U13&gt;V13)*EXACT($U$7=$V$7,U13=V13)*EXACT($U$7&lt;$V$7,U13&lt;V13)),$AO$7,0)))*2</f>
        <v>6</v>
      </c>
      <c r="X13" s="17" t="s">
        <v>79</v>
      </c>
      <c r="Y13" s="18" t="s">
        <v>13</v>
      </c>
      <c r="Z13" s="19">
        <f t="shared" si="10"/>
        <v>0</v>
      </c>
      <c r="AA13" s="17" t="s">
        <v>79</v>
      </c>
      <c r="AB13" s="18" t="s">
        <v>79</v>
      </c>
      <c r="AC13" s="19" t="str">
        <f t="shared" si="11"/>
        <v>3</v>
      </c>
      <c r="AD13" s="27"/>
      <c r="AE13" s="25"/>
      <c r="AF13" s="19"/>
      <c r="AG13" s="20">
        <f t="shared" si="1"/>
        <v>14</v>
      </c>
      <c r="AH13" s="21">
        <f>'14.Spieltag'!AJ13</f>
        <v>147</v>
      </c>
      <c r="AI13" s="28">
        <f>'14.Spieltag'!AK13</f>
        <v>11</v>
      </c>
      <c r="AJ13" s="23">
        <f t="shared" si="2"/>
        <v>161</v>
      </c>
      <c r="AK13" s="24">
        <f t="shared" si="3"/>
        <v>9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80</v>
      </c>
      <c r="D14" s="18" t="s">
        <v>13</v>
      </c>
      <c r="E14" s="19">
        <f t="shared" si="4"/>
        <v>0</v>
      </c>
      <c r="F14" s="17" t="s">
        <v>13</v>
      </c>
      <c r="G14" s="18" t="s">
        <v>79</v>
      </c>
      <c r="H14" s="19">
        <f t="shared" si="5"/>
        <v>0</v>
      </c>
      <c r="I14" s="17" t="s">
        <v>79</v>
      </c>
      <c r="J14" s="18" t="s">
        <v>79</v>
      </c>
      <c r="K14" s="19" t="str">
        <f t="shared" si="6"/>
        <v>3</v>
      </c>
      <c r="L14" s="17" t="s">
        <v>80</v>
      </c>
      <c r="M14" s="18" t="s">
        <v>13</v>
      </c>
      <c r="N14" s="19">
        <f t="shared" si="7"/>
        <v>0</v>
      </c>
      <c r="O14" s="17" t="s">
        <v>13</v>
      </c>
      <c r="P14" s="18" t="s">
        <v>80</v>
      </c>
      <c r="Q14" s="19">
        <f t="shared" si="8"/>
        <v>0</v>
      </c>
      <c r="R14" s="17" t="s">
        <v>13</v>
      </c>
      <c r="S14" s="18" t="s">
        <v>79</v>
      </c>
      <c r="T14" s="19">
        <f t="shared" si="9"/>
        <v>0</v>
      </c>
      <c r="U14" s="17" t="s">
        <v>13</v>
      </c>
      <c r="V14" s="18" t="s">
        <v>80</v>
      </c>
      <c r="W14" s="77">
        <f t="shared" si="12"/>
        <v>0</v>
      </c>
      <c r="X14" s="17" t="s">
        <v>80</v>
      </c>
      <c r="Y14" s="18" t="s">
        <v>13</v>
      </c>
      <c r="Z14" s="19">
        <f t="shared" si="10"/>
        <v>0</v>
      </c>
      <c r="AA14" s="17" t="s">
        <v>13</v>
      </c>
      <c r="AB14" s="18" t="s">
        <v>80</v>
      </c>
      <c r="AC14" s="19">
        <f t="shared" si="11"/>
        <v>0</v>
      </c>
      <c r="AD14" s="27"/>
      <c r="AE14" s="25"/>
      <c r="AF14" s="19"/>
      <c r="AG14" s="20">
        <f t="shared" si="1"/>
        <v>3</v>
      </c>
      <c r="AH14" s="21">
        <f>'14.Spieltag'!AJ14</f>
        <v>163</v>
      </c>
      <c r="AI14" s="28">
        <f>'14.Spieltag'!AK14</f>
        <v>6</v>
      </c>
      <c r="AJ14" s="23">
        <f t="shared" si="2"/>
        <v>166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15</v>
      </c>
      <c r="B15" s="20" t="str">
        <f>'13.Spieltag'!B15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77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1"/>
        <v>0</v>
      </c>
      <c r="AH15" s="21">
        <f>'14.Spieltag'!AJ15</f>
        <v>145</v>
      </c>
      <c r="AI15" s="28">
        <f>'14.Spieltag'!AK15</f>
        <v>13</v>
      </c>
      <c r="AJ15" s="23">
        <f t="shared" si="2"/>
        <v>145</v>
      </c>
      <c r="AK15" s="24">
        <f t="shared" si="3"/>
        <v>15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13</v>
      </c>
      <c r="D16" s="18" t="s">
        <v>79</v>
      </c>
      <c r="E16" s="19" t="str">
        <f t="shared" si="4"/>
        <v>2</v>
      </c>
      <c r="F16" s="17" t="s">
        <v>13</v>
      </c>
      <c r="G16" s="18" t="s">
        <v>13</v>
      </c>
      <c r="H16" s="19" t="str">
        <f t="shared" si="5"/>
        <v>3</v>
      </c>
      <c r="I16" s="17" t="s">
        <v>2</v>
      </c>
      <c r="J16" s="18" t="s">
        <v>79</v>
      </c>
      <c r="K16" s="19">
        <f t="shared" si="6"/>
        <v>0</v>
      </c>
      <c r="L16" s="17" t="s">
        <v>79</v>
      </c>
      <c r="M16" s="18" t="s">
        <v>79</v>
      </c>
      <c r="N16" s="19" t="str">
        <f t="shared" si="7"/>
        <v>3</v>
      </c>
      <c r="O16" s="17" t="s">
        <v>13</v>
      </c>
      <c r="P16" s="18" t="s">
        <v>80</v>
      </c>
      <c r="Q16" s="19">
        <f t="shared" si="8"/>
        <v>0</v>
      </c>
      <c r="R16" s="17" t="s">
        <v>79</v>
      </c>
      <c r="S16" s="18" t="s">
        <v>79</v>
      </c>
      <c r="T16" s="19" t="str">
        <f t="shared" si="9"/>
        <v>3</v>
      </c>
      <c r="U16" s="17" t="s">
        <v>14</v>
      </c>
      <c r="V16" s="18" t="s">
        <v>80</v>
      </c>
      <c r="W16" s="77">
        <f t="shared" si="12"/>
        <v>0</v>
      </c>
      <c r="X16" s="17" t="s">
        <v>79</v>
      </c>
      <c r="Y16" s="18" t="s">
        <v>2</v>
      </c>
      <c r="Z16" s="19">
        <f t="shared" si="10"/>
        <v>0</v>
      </c>
      <c r="AA16" s="17" t="s">
        <v>79</v>
      </c>
      <c r="AB16" s="18" t="s">
        <v>79</v>
      </c>
      <c r="AC16" s="19" t="str">
        <f t="shared" si="11"/>
        <v>3</v>
      </c>
      <c r="AD16" s="27"/>
      <c r="AE16" s="25"/>
      <c r="AF16" s="19"/>
      <c r="AG16" s="20">
        <f t="shared" si="1"/>
        <v>14</v>
      </c>
      <c r="AH16" s="21">
        <f>'14.Spieltag'!AJ16</f>
        <v>144</v>
      </c>
      <c r="AI16" s="28">
        <f>'14.Spieltag'!AK16</f>
        <v>16</v>
      </c>
      <c r="AJ16" s="23">
        <f t="shared" si="2"/>
        <v>158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Ricardo04</v>
      </c>
      <c r="C17" s="17" t="s">
        <v>79</v>
      </c>
      <c r="D17" s="18" t="s">
        <v>2</v>
      </c>
      <c r="E17" s="19">
        <f t="shared" si="4"/>
        <v>0</v>
      </c>
      <c r="F17" s="17" t="s">
        <v>80</v>
      </c>
      <c r="G17" s="18" t="s">
        <v>79</v>
      </c>
      <c r="H17" s="19">
        <f t="shared" si="5"/>
        <v>0</v>
      </c>
      <c r="I17" s="17" t="s">
        <v>13</v>
      </c>
      <c r="J17" s="18" t="s">
        <v>80</v>
      </c>
      <c r="K17" s="19">
        <f t="shared" si="6"/>
        <v>0</v>
      </c>
      <c r="L17" s="17" t="s">
        <v>79</v>
      </c>
      <c r="M17" s="18" t="s">
        <v>2</v>
      </c>
      <c r="N17" s="19">
        <f t="shared" si="7"/>
        <v>0</v>
      </c>
      <c r="O17" s="17" t="s">
        <v>13</v>
      </c>
      <c r="P17" s="18" t="s">
        <v>79</v>
      </c>
      <c r="Q17" s="19">
        <f t="shared" si="8"/>
        <v>0</v>
      </c>
      <c r="R17" s="17" t="s">
        <v>13</v>
      </c>
      <c r="S17" s="18" t="s">
        <v>79</v>
      </c>
      <c r="T17" s="19">
        <f t="shared" si="9"/>
        <v>0</v>
      </c>
      <c r="U17" s="17" t="s">
        <v>79</v>
      </c>
      <c r="V17" s="18" t="s">
        <v>80</v>
      </c>
      <c r="W17" s="77">
        <f t="shared" si="12"/>
        <v>0</v>
      </c>
      <c r="X17" s="17" t="s">
        <v>80</v>
      </c>
      <c r="Y17" s="18" t="s">
        <v>13</v>
      </c>
      <c r="Z17" s="19">
        <f t="shared" si="10"/>
        <v>0</v>
      </c>
      <c r="AA17" s="17" t="s">
        <v>79</v>
      </c>
      <c r="AB17" s="18" t="s">
        <v>13</v>
      </c>
      <c r="AC17" s="19">
        <f t="shared" si="11"/>
        <v>0</v>
      </c>
      <c r="AD17" s="27"/>
      <c r="AE17" s="25"/>
      <c r="AF17" s="19"/>
      <c r="AG17" s="20">
        <f t="shared" si="1"/>
        <v>0</v>
      </c>
      <c r="AH17" s="21">
        <f>'14.Spieltag'!AJ17</f>
        <v>153</v>
      </c>
      <c r="AI17" s="28">
        <f>'14.Spieltag'!AK17</f>
        <v>9</v>
      </c>
      <c r="AJ17" s="23">
        <f t="shared" si="2"/>
        <v>153</v>
      </c>
      <c r="AK17" s="24">
        <f t="shared" si="3"/>
        <v>12</v>
      </c>
      <c r="AL17" s="1"/>
    </row>
    <row r="18" spans="1:38" ht="24.95" customHeight="1" thickBot="1" x14ac:dyDescent="0.25">
      <c r="A18" s="28">
        <f t="shared" si="0"/>
        <v>13</v>
      </c>
      <c r="B18" s="20" t="str">
        <f>'13.Spieltag'!B18</f>
        <v>Sascha</v>
      </c>
      <c r="C18" s="17" t="s">
        <v>79</v>
      </c>
      <c r="D18" s="18" t="s">
        <v>2</v>
      </c>
      <c r="E18" s="19">
        <f t="shared" si="4"/>
        <v>0</v>
      </c>
      <c r="F18" s="17" t="s">
        <v>79</v>
      </c>
      <c r="G18" s="18" t="s">
        <v>13</v>
      </c>
      <c r="H18" s="19">
        <f t="shared" si="5"/>
        <v>0</v>
      </c>
      <c r="I18" s="17" t="s">
        <v>13</v>
      </c>
      <c r="J18" s="18" t="s">
        <v>80</v>
      </c>
      <c r="K18" s="19">
        <f t="shared" si="6"/>
        <v>0</v>
      </c>
      <c r="L18" s="17" t="s">
        <v>79</v>
      </c>
      <c r="M18" s="18" t="s">
        <v>82</v>
      </c>
      <c r="N18" s="19">
        <f t="shared" si="7"/>
        <v>0</v>
      </c>
      <c r="O18" s="17" t="s">
        <v>13</v>
      </c>
      <c r="P18" s="18" t="s">
        <v>80</v>
      </c>
      <c r="Q18" s="19">
        <f t="shared" si="8"/>
        <v>0</v>
      </c>
      <c r="R18" s="17" t="s">
        <v>13</v>
      </c>
      <c r="S18" s="18" t="s">
        <v>2</v>
      </c>
      <c r="T18" s="19">
        <f t="shared" si="9"/>
        <v>0</v>
      </c>
      <c r="U18" s="17" t="s">
        <v>79</v>
      </c>
      <c r="V18" s="18" t="s">
        <v>2</v>
      </c>
      <c r="W18" s="19">
        <f>IF(OR(EXACT($U$7,U18)*(EXACT($V$7,V18)))=TRUE,$AO$9,IF(($V$7-$U$7=V18-U18),$AO$8,IF(OR(EXACT($U$7&gt;$V$7,U18&gt;V18)*EXACT($U$7=$V$7,U18=V18)*EXACT($U$7&lt;$V$7,U18&lt;V18)),$AO$7,0)))</f>
        <v>0</v>
      </c>
      <c r="X18" s="17" t="s">
        <v>80</v>
      </c>
      <c r="Y18" s="18" t="s">
        <v>2</v>
      </c>
      <c r="Z18" s="19">
        <f t="shared" si="10"/>
        <v>0</v>
      </c>
      <c r="AA18" s="17" t="s">
        <v>13</v>
      </c>
      <c r="AB18" s="18" t="s">
        <v>79</v>
      </c>
      <c r="AC18" s="19">
        <f t="shared" si="11"/>
        <v>0</v>
      </c>
      <c r="AD18" s="27"/>
      <c r="AE18" s="25"/>
      <c r="AF18" s="19"/>
      <c r="AG18" s="20">
        <f t="shared" si="1"/>
        <v>0</v>
      </c>
      <c r="AH18" s="21">
        <f>'14.Spieltag'!AJ18</f>
        <v>149</v>
      </c>
      <c r="AI18" s="28">
        <f>'14.Spieltag'!AK18</f>
        <v>10</v>
      </c>
      <c r="AJ18" s="23">
        <f t="shared" si="2"/>
        <v>149</v>
      </c>
      <c r="AK18" s="24">
        <f t="shared" si="3"/>
        <v>13</v>
      </c>
      <c r="AL18" s="1"/>
    </row>
    <row r="19" spans="1:38" ht="24.95" customHeight="1" thickBot="1" x14ac:dyDescent="0.25">
      <c r="A19" s="28">
        <f t="shared" si="0"/>
        <v>15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"/>
        <v>0</v>
      </c>
      <c r="AH19" s="21">
        <f>'14.Spieltag'!AJ19</f>
        <v>145</v>
      </c>
      <c r="AI19" s="28">
        <f>'14.Spieltag'!AK19</f>
        <v>13</v>
      </c>
      <c r="AJ19" s="23">
        <f t="shared" si="2"/>
        <v>145</v>
      </c>
      <c r="AK19" s="24">
        <f t="shared" si="3"/>
        <v>15</v>
      </c>
      <c r="AL19" s="1"/>
    </row>
    <row r="20" spans="1:38" ht="24.95" customHeight="1" thickBot="1" x14ac:dyDescent="0.25">
      <c r="A20" s="28">
        <f>AK20</f>
        <v>1</v>
      </c>
      <c r="B20" s="20" t="str">
        <f>'13.Spieltag'!B20</f>
        <v>schmiddi04</v>
      </c>
      <c r="C20" s="17" t="s">
        <v>80</v>
      </c>
      <c r="D20" s="18" t="s">
        <v>13</v>
      </c>
      <c r="E20" s="19">
        <f t="shared" si="4"/>
        <v>0</v>
      </c>
      <c r="F20" s="17" t="s">
        <v>79</v>
      </c>
      <c r="G20" s="18" t="s">
        <v>80</v>
      </c>
      <c r="H20" s="19">
        <f t="shared" si="5"/>
        <v>0</v>
      </c>
      <c r="I20" s="17" t="s">
        <v>80</v>
      </c>
      <c r="J20" s="18" t="s">
        <v>79</v>
      </c>
      <c r="K20" s="19">
        <f t="shared" si="6"/>
        <v>0</v>
      </c>
      <c r="L20" s="17" t="s">
        <v>79</v>
      </c>
      <c r="M20" s="18" t="s">
        <v>13</v>
      </c>
      <c r="N20" s="19">
        <f t="shared" si="7"/>
        <v>0</v>
      </c>
      <c r="O20" s="17" t="s">
        <v>79</v>
      </c>
      <c r="P20" s="18" t="s">
        <v>79</v>
      </c>
      <c r="Q20" s="19" t="str">
        <f t="shared" si="8"/>
        <v>3</v>
      </c>
      <c r="R20" s="17" t="s">
        <v>13</v>
      </c>
      <c r="S20" s="18" t="s">
        <v>79</v>
      </c>
      <c r="T20" s="19">
        <f t="shared" si="9"/>
        <v>0</v>
      </c>
      <c r="U20" s="17" t="s">
        <v>79</v>
      </c>
      <c r="V20" s="18" t="s">
        <v>80</v>
      </c>
      <c r="W20" s="77">
        <f t="shared" si="12"/>
        <v>0</v>
      </c>
      <c r="X20" s="17" t="s">
        <v>80</v>
      </c>
      <c r="Y20" s="18" t="s">
        <v>2</v>
      </c>
      <c r="Z20" s="19">
        <f t="shared" si="10"/>
        <v>0</v>
      </c>
      <c r="AA20" s="17" t="s">
        <v>13</v>
      </c>
      <c r="AB20" s="18" t="s">
        <v>79</v>
      </c>
      <c r="AC20" s="19">
        <f t="shared" si="11"/>
        <v>0</v>
      </c>
      <c r="AD20" s="27"/>
      <c r="AE20" s="25"/>
      <c r="AF20" s="19"/>
      <c r="AG20" s="20">
        <f>E20+H20+K20+N20+Q20+T20+W20+Z20+AC20+AF20</f>
        <v>3</v>
      </c>
      <c r="AH20" s="21">
        <f>'14.Spieltag'!AJ20</f>
        <v>189</v>
      </c>
      <c r="AI20" s="28">
        <f>'14.Spieltag'!AK20</f>
        <v>1</v>
      </c>
      <c r="AJ20" s="23">
        <f>AG20+AH20</f>
        <v>192</v>
      </c>
      <c r="AK20" s="24">
        <f t="shared" si="3"/>
        <v>1</v>
      </c>
      <c r="AL20" s="1"/>
    </row>
    <row r="21" spans="1:38" ht="24.95" customHeight="1" thickBot="1" x14ac:dyDescent="0.25">
      <c r="A21" s="28">
        <f>AK21</f>
        <v>9</v>
      </c>
      <c r="B21" s="20" t="str">
        <f>'13.Spieltag'!B21</f>
        <v>shiny</v>
      </c>
      <c r="C21" s="17" t="s">
        <v>79</v>
      </c>
      <c r="D21" s="18" t="s">
        <v>13</v>
      </c>
      <c r="E21" s="19">
        <f t="shared" si="4"/>
        <v>0</v>
      </c>
      <c r="F21" s="17" t="s">
        <v>79</v>
      </c>
      <c r="G21" s="18" t="s">
        <v>79</v>
      </c>
      <c r="H21" s="19" t="str">
        <f t="shared" si="5"/>
        <v>3</v>
      </c>
      <c r="I21" s="17" t="s">
        <v>13</v>
      </c>
      <c r="J21" s="18" t="s">
        <v>79</v>
      </c>
      <c r="K21" s="19">
        <f t="shared" si="6"/>
        <v>0</v>
      </c>
      <c r="L21" s="17" t="s">
        <v>79</v>
      </c>
      <c r="M21" s="18" t="s">
        <v>13</v>
      </c>
      <c r="N21" s="19">
        <f t="shared" si="7"/>
        <v>0</v>
      </c>
      <c r="O21" s="17" t="s">
        <v>82</v>
      </c>
      <c r="P21" s="18" t="s">
        <v>79</v>
      </c>
      <c r="Q21" s="19">
        <f t="shared" si="8"/>
        <v>0</v>
      </c>
      <c r="R21" s="17" t="s">
        <v>79</v>
      </c>
      <c r="S21" s="18" t="s">
        <v>79</v>
      </c>
      <c r="T21" s="19" t="str">
        <f t="shared" si="9"/>
        <v>3</v>
      </c>
      <c r="U21" s="17" t="s">
        <v>79</v>
      </c>
      <c r="V21" s="18" t="s">
        <v>79</v>
      </c>
      <c r="W21" s="80">
        <f>IF(OR(EXACT($U$7,U21)*(EXACT($V$7,V21)))=TRUE,$AO$9,IF(($V$7-$U$7=V21-U21),$AO$8,IF(OR(EXACT($U$7&gt;$V$7,U21&gt;V21)*EXACT($U$7=$V$7,U21=V21)*EXACT($U$7&lt;$V$7,U21&lt;V21)),$AO$7,0)))*2</f>
        <v>6</v>
      </c>
      <c r="X21" s="17" t="s">
        <v>79</v>
      </c>
      <c r="Y21" s="18" t="s">
        <v>13</v>
      </c>
      <c r="Z21" s="19">
        <f t="shared" si="10"/>
        <v>0</v>
      </c>
      <c r="AA21" s="17" t="s">
        <v>79</v>
      </c>
      <c r="AB21" s="18" t="s">
        <v>79</v>
      </c>
      <c r="AC21" s="19" t="str">
        <f t="shared" si="11"/>
        <v>3</v>
      </c>
      <c r="AD21" s="27"/>
      <c r="AE21" s="25"/>
      <c r="AF21" s="19"/>
      <c r="AG21" s="20">
        <f>E21+H21+K21+N21+Q21+T21+W21+Z21+AC21+AF21</f>
        <v>15</v>
      </c>
      <c r="AH21" s="21">
        <f>'14.Spieltag'!AJ21</f>
        <v>146</v>
      </c>
      <c r="AI21" s="28">
        <f>'14.Spieltag'!AK21</f>
        <v>12</v>
      </c>
      <c r="AJ21" s="23">
        <f>AG21+AH21</f>
        <v>161</v>
      </c>
      <c r="AK21" s="24">
        <f t="shared" si="3"/>
        <v>9</v>
      </c>
      <c r="AL21" s="1"/>
    </row>
    <row r="22" spans="1:38" ht="24.95" customHeight="1" thickBot="1" x14ac:dyDescent="0.25">
      <c r="A22" s="28">
        <f>AK22</f>
        <v>8</v>
      </c>
      <c r="B22" s="20" t="str">
        <f>'13.Spieltag'!B22</f>
        <v>Tanja04</v>
      </c>
      <c r="C22" s="17" t="s">
        <v>13</v>
      </c>
      <c r="D22" s="18" t="s">
        <v>13</v>
      </c>
      <c r="E22" s="19">
        <f t="shared" si="4"/>
        <v>0</v>
      </c>
      <c r="F22" s="17" t="s">
        <v>79</v>
      </c>
      <c r="G22" s="18" t="s">
        <v>79</v>
      </c>
      <c r="H22" s="19" t="str">
        <f t="shared" si="5"/>
        <v>3</v>
      </c>
      <c r="I22" s="17" t="s">
        <v>79</v>
      </c>
      <c r="J22" s="18" t="s">
        <v>13</v>
      </c>
      <c r="K22" s="19">
        <f t="shared" si="6"/>
        <v>0</v>
      </c>
      <c r="L22" s="17" t="s">
        <v>80</v>
      </c>
      <c r="M22" s="18" t="s">
        <v>13</v>
      </c>
      <c r="N22" s="19">
        <f t="shared" si="7"/>
        <v>0</v>
      </c>
      <c r="O22" s="17" t="s">
        <v>13</v>
      </c>
      <c r="P22" s="18" t="s">
        <v>80</v>
      </c>
      <c r="Q22" s="19">
        <f t="shared" si="8"/>
        <v>0</v>
      </c>
      <c r="R22" s="17" t="s">
        <v>79</v>
      </c>
      <c r="S22" s="18" t="s">
        <v>13</v>
      </c>
      <c r="T22" s="19">
        <f t="shared" si="9"/>
        <v>0</v>
      </c>
      <c r="U22" s="17" t="s">
        <v>13</v>
      </c>
      <c r="V22" s="18" t="s">
        <v>79</v>
      </c>
      <c r="W22" s="77">
        <f t="shared" si="12"/>
        <v>0</v>
      </c>
      <c r="X22" s="17" t="s">
        <v>80</v>
      </c>
      <c r="Y22" s="18" t="s">
        <v>13</v>
      </c>
      <c r="Z22" s="19">
        <f t="shared" si="10"/>
        <v>0</v>
      </c>
      <c r="AA22" s="17" t="s">
        <v>2</v>
      </c>
      <c r="AB22" s="18" t="s">
        <v>79</v>
      </c>
      <c r="AC22" s="19">
        <f t="shared" si="11"/>
        <v>0</v>
      </c>
      <c r="AD22" s="27"/>
      <c r="AE22" s="25"/>
      <c r="AF22" s="19"/>
      <c r="AG22" s="20">
        <f>E22+H22+K22+N22+Q22+T22+W22+Z22+AC22+AF22</f>
        <v>3</v>
      </c>
      <c r="AH22" s="21">
        <f>'14.Spieltag'!AJ22</f>
        <v>159</v>
      </c>
      <c r="AI22" s="28">
        <f>'14.Spieltag'!AK22</f>
        <v>8</v>
      </c>
      <c r="AJ22" s="23">
        <f>AG22+AH22</f>
        <v>162</v>
      </c>
      <c r="AK22" s="24">
        <f t="shared" si="3"/>
        <v>8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79</v>
      </c>
      <c r="D23" s="18" t="s">
        <v>13</v>
      </c>
      <c r="E23" s="19">
        <f t="shared" si="4"/>
        <v>0</v>
      </c>
      <c r="F23" s="17" t="s">
        <v>79</v>
      </c>
      <c r="G23" s="18" t="s">
        <v>13</v>
      </c>
      <c r="H23" s="19">
        <f t="shared" si="5"/>
        <v>0</v>
      </c>
      <c r="I23" s="17" t="s">
        <v>79</v>
      </c>
      <c r="J23" s="18" t="s">
        <v>80</v>
      </c>
      <c r="K23" s="19">
        <f t="shared" si="6"/>
        <v>0</v>
      </c>
      <c r="L23" s="17" t="s">
        <v>79</v>
      </c>
      <c r="M23" s="18" t="s">
        <v>13</v>
      </c>
      <c r="N23" s="19">
        <f t="shared" si="7"/>
        <v>0</v>
      </c>
      <c r="O23" s="17" t="s">
        <v>13</v>
      </c>
      <c r="P23" s="18" t="s">
        <v>80</v>
      </c>
      <c r="Q23" s="19">
        <f t="shared" si="8"/>
        <v>0</v>
      </c>
      <c r="R23" s="17" t="s">
        <v>13</v>
      </c>
      <c r="S23" s="18" t="s">
        <v>79</v>
      </c>
      <c r="T23" s="19">
        <f t="shared" si="9"/>
        <v>0</v>
      </c>
      <c r="U23" s="17" t="s">
        <v>79</v>
      </c>
      <c r="V23" s="18" t="s">
        <v>13</v>
      </c>
      <c r="W23" s="19">
        <f>IF(OR(EXACT($U$7,U23)*(EXACT($V$7,V23)))=TRUE,$AO$9,IF(($V$7-$U$7=V23-U23),$AO$8,IF(OR(EXACT($U$7&gt;$V$7,U23&gt;V23)*EXACT($U$7=$V$7,U23=V23)*EXACT($U$7&lt;$V$7,U23&lt;V23)),$AO$7,0)))</f>
        <v>0</v>
      </c>
      <c r="X23" s="17" t="s">
        <v>13</v>
      </c>
      <c r="Y23" s="18" t="s">
        <v>79</v>
      </c>
      <c r="Z23" s="19">
        <f t="shared" si="10"/>
        <v>0</v>
      </c>
      <c r="AA23" s="17" t="s">
        <v>79</v>
      </c>
      <c r="AB23" s="18" t="s">
        <v>80</v>
      </c>
      <c r="AC23" s="19">
        <f t="shared" si="11"/>
        <v>0</v>
      </c>
      <c r="AD23" s="27"/>
      <c r="AE23" s="25"/>
      <c r="AF23" s="19"/>
      <c r="AG23" s="20">
        <f>E23+H23+K23+N23+Q23+T23+W23+Z23+AC23+AF23</f>
        <v>0</v>
      </c>
      <c r="AH23" s="21">
        <f>'14.Spieltag'!AJ23</f>
        <v>180</v>
      </c>
      <c r="AI23" s="28">
        <f>'14.Spieltag'!AK23</f>
        <v>2</v>
      </c>
      <c r="AJ23" s="23">
        <f>AG23+AH23</f>
        <v>180</v>
      </c>
      <c r="AK23" s="24">
        <f t="shared" si="3"/>
        <v>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79</v>
      </c>
      <c r="D24" s="18" t="s">
        <v>13</v>
      </c>
      <c r="E24" s="19">
        <f t="shared" si="4"/>
        <v>0</v>
      </c>
      <c r="F24" s="17" t="s">
        <v>79</v>
      </c>
      <c r="G24" s="18" t="s">
        <v>13</v>
      </c>
      <c r="H24" s="19">
        <f t="shared" si="5"/>
        <v>0</v>
      </c>
      <c r="I24" s="17" t="s">
        <v>13</v>
      </c>
      <c r="J24" s="18" t="s">
        <v>79</v>
      </c>
      <c r="K24" s="19">
        <f t="shared" si="6"/>
        <v>0</v>
      </c>
      <c r="L24" s="17" t="s">
        <v>79</v>
      </c>
      <c r="M24" s="18" t="s">
        <v>13</v>
      </c>
      <c r="N24" s="19">
        <f t="shared" si="7"/>
        <v>0</v>
      </c>
      <c r="O24" s="17" t="s">
        <v>2</v>
      </c>
      <c r="P24" s="18" t="s">
        <v>79</v>
      </c>
      <c r="Q24" s="19">
        <f t="shared" si="8"/>
        <v>0</v>
      </c>
      <c r="R24" s="17" t="s">
        <v>13</v>
      </c>
      <c r="S24" s="18" t="s">
        <v>79</v>
      </c>
      <c r="T24" s="19">
        <f t="shared" si="9"/>
        <v>0</v>
      </c>
      <c r="U24" s="17" t="s">
        <v>79</v>
      </c>
      <c r="V24" s="18" t="s">
        <v>82</v>
      </c>
      <c r="W24" s="19">
        <f>IF(OR(EXACT($U$7,U24)*(EXACT($V$7,V24)))=TRUE,$AO$9,IF(($V$7-$U$7=V24-U24),$AO$8,IF(OR(EXACT($U$7&gt;$V$7,U24&gt;V24)*EXACT($U$7=$V$7,U24=V24)*EXACT($U$7&lt;$V$7,U24&lt;V24)),$AO$7,0)))</f>
        <v>0</v>
      </c>
      <c r="X24" s="17" t="s">
        <v>79</v>
      </c>
      <c r="Y24" s="18" t="s">
        <v>13</v>
      </c>
      <c r="Z24" s="19">
        <f t="shared" si="10"/>
        <v>0</v>
      </c>
      <c r="AA24" s="17" t="s">
        <v>13</v>
      </c>
      <c r="AB24" s="18" t="s">
        <v>13</v>
      </c>
      <c r="AC24" s="19" t="str">
        <f t="shared" si="11"/>
        <v>3</v>
      </c>
      <c r="AD24" s="27"/>
      <c r="AE24" s="25"/>
      <c r="AF24" s="19"/>
      <c r="AG24" s="20">
        <f>E24+H24+K24+N24+Q24+T24+W24+Z24+AC24+AF24</f>
        <v>3</v>
      </c>
      <c r="AH24" s="21">
        <f>'14.Spieltag'!AJ24</f>
        <v>175</v>
      </c>
      <c r="AI24" s="28">
        <f>'14.Spieltag'!AK24</f>
        <v>4</v>
      </c>
      <c r="AJ24" s="23">
        <f>AG24+AH24</f>
        <v>178</v>
      </c>
      <c r="AK24" s="24">
        <f t="shared" si="3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4" priority="94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3" priority="4">
      <formula>($AG8&gt;40)</formula>
    </cfRule>
  </conditionalFormatting>
  <conditionalFormatting sqref="R4 O4 X4 U4 C6 C4 O6 L4 R6 I4 X6 F4 AA6">
    <cfRule type="cellIs" dxfId="102" priority="3" operator="equal">
      <formula>"Schalke 04"</formula>
    </cfRule>
  </conditionalFormatting>
  <conditionalFormatting sqref="AA4 C6 L6 O6 U6 L4 I6 F6">
    <cfRule type="cellIs" dxfId="101" priority="2" operator="equal">
      <formula>"Schalke 04"</formula>
    </cfRule>
  </conditionalFormatting>
  <conditionalFormatting sqref="AG28:AG1048576 AG1:AG26">
    <cfRule type="top10" dxfId="100" priority="150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workbookViewId="0">
      <selection activeCell="AL15" sqref="AL1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30</v>
      </c>
      <c r="B4" s="16"/>
      <c r="C4" s="16" t="s">
        <v>69</v>
      </c>
      <c r="F4" s="16" t="s">
        <v>66</v>
      </c>
      <c r="I4" s="16" t="s">
        <v>65</v>
      </c>
      <c r="L4" s="16" t="s">
        <v>78</v>
      </c>
      <c r="O4" s="16" t="s">
        <v>70</v>
      </c>
      <c r="R4" s="16" t="s">
        <v>76</v>
      </c>
      <c r="U4" s="16" t="s">
        <v>74</v>
      </c>
      <c r="X4" s="16" t="s">
        <v>67</v>
      </c>
      <c r="AA4" s="16" t="s">
        <v>71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77</v>
      </c>
      <c r="I6" s="16" t="s">
        <v>72</v>
      </c>
      <c r="L6" s="16" t="s">
        <v>75</v>
      </c>
      <c r="O6" s="16" t="s">
        <v>64</v>
      </c>
      <c r="R6" s="16" t="s">
        <v>11</v>
      </c>
      <c r="U6" s="16" t="s">
        <v>12</v>
      </c>
      <c r="X6" s="16" t="s">
        <v>63</v>
      </c>
      <c r="AA6" s="16" t="s">
        <v>68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79</v>
      </c>
      <c r="E7" s="69" t="s">
        <v>1</v>
      </c>
      <c r="F7" s="68" t="s">
        <v>2</v>
      </c>
      <c r="G7" s="68" t="s">
        <v>79</v>
      </c>
      <c r="H7" s="69" t="s">
        <v>1</v>
      </c>
      <c r="I7" s="68" t="s">
        <v>89</v>
      </c>
      <c r="J7" s="68" t="s">
        <v>80</v>
      </c>
      <c r="K7" s="69" t="s">
        <v>1</v>
      </c>
      <c r="L7" s="68" t="s">
        <v>2</v>
      </c>
      <c r="M7" s="68" t="s">
        <v>79</v>
      </c>
      <c r="N7" s="69" t="s">
        <v>1</v>
      </c>
      <c r="O7" s="68" t="s">
        <v>79</v>
      </c>
      <c r="P7" s="68" t="s">
        <v>79</v>
      </c>
      <c r="Q7" s="69" t="s">
        <v>1</v>
      </c>
      <c r="R7" s="68" t="s">
        <v>2</v>
      </c>
      <c r="S7" s="68" t="s">
        <v>80</v>
      </c>
      <c r="T7" s="69" t="s">
        <v>1</v>
      </c>
      <c r="U7" s="68" t="s">
        <v>90</v>
      </c>
      <c r="V7" s="68" t="s">
        <v>79</v>
      </c>
      <c r="W7" s="69" t="s">
        <v>1</v>
      </c>
      <c r="X7" s="68" t="s">
        <v>82</v>
      </c>
      <c r="Y7" s="68" t="s">
        <v>2</v>
      </c>
      <c r="Z7" s="69" t="s">
        <v>1</v>
      </c>
      <c r="AA7" s="68" t="s">
        <v>13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 t="s">
        <v>2</v>
      </c>
      <c r="Y8" s="18" t="s">
        <v>80</v>
      </c>
      <c r="Z8" s="19" t="str">
        <f t="shared" ref="Z8:Z24" si="1"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80</v>
      </c>
      <c r="AC8" s="19">
        <f t="shared" ref="AC8:AC24" si="2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3">E8+H8+K8+N8+Q8+T8+W8+Z8+AC8+AF8</f>
        <v>2</v>
      </c>
      <c r="AH8" s="21">
        <f>'15.Spieltag'!AJ8</f>
        <v>133</v>
      </c>
      <c r="AI8" s="28">
        <f>'15.Spieltag'!AK8</f>
        <v>17</v>
      </c>
      <c r="AJ8" s="23">
        <f t="shared" ref="AJ8:AJ19" si="4">AG8+AH8</f>
        <v>135</v>
      </c>
      <c r="AK8" s="24">
        <f t="shared" ref="AK8:AK26" si="5">RANK(AJ8,$AJ$8:$AJ$26)</f>
        <v>17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14</v>
      </c>
      <c r="B9" s="20" t="str">
        <f>'13.Spieltag'!B9</f>
        <v>Franzi04</v>
      </c>
      <c r="C9" s="17" t="s">
        <v>79</v>
      </c>
      <c r="D9" s="18" t="s">
        <v>2</v>
      </c>
      <c r="E9" s="19">
        <f t="shared" ref="E9:E24" si="6">IF(OR(EXACT($C$7,C9)*(EXACT($D$7,D9)))=TRUE,$AO$9,IF(($D$7-$C$7=D9-C9),$AO$8,IF(OR(EXACT($C$7&gt;$D$7,C9&gt;D9)*EXACT($C$7=$D$7,C9=D9)*EXACT($C$7&lt;$D$7,C9&lt;D9)),$AO$7,0)))</f>
        <v>0</v>
      </c>
      <c r="F9" s="17" t="s">
        <v>13</v>
      </c>
      <c r="G9" s="18" t="s">
        <v>79</v>
      </c>
      <c r="H9" s="19" t="str">
        <f t="shared" ref="H9:H24" si="7">IF(OR(EXACT($F$7,F9)*(EXACT($G$7,G9)))=TRUE,$AO$9,IF(($G$7-$F$7=G9-F9),$AO$8,IF(OR(EXACT($F$7&gt;$G$7,F9&gt;G9)*EXACT($F$7=$G$7,F9=G9)*EXACT($F$7&lt;$G$7,F9&lt;G9)),$AO$7,0)))</f>
        <v>2</v>
      </c>
      <c r="I9" s="17" t="s">
        <v>79</v>
      </c>
      <c r="J9" s="18" t="s">
        <v>13</v>
      </c>
      <c r="K9" s="19">
        <f t="shared" ref="K9:K24" si="8">IF(OR(EXACT($I$7,I9)*(EXACT($J$7,J9)))=TRUE,$AO$9,IF(($J$7-$I$7=J9-I9),$AO$8,IF(OR(EXACT($I$7&gt;$J$7,I9&gt;J9)*EXACT($I$7=$J$7,I9=J9)*EXACT($I$7&lt;$J$7,I9&lt;J9)),$AO$7,0)))</f>
        <v>0</v>
      </c>
      <c r="L9" s="17" t="s">
        <v>13</v>
      </c>
      <c r="M9" s="18" t="s">
        <v>13</v>
      </c>
      <c r="N9" s="19">
        <f t="shared" ref="N9:N24" si="9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79</v>
      </c>
      <c r="Q9" s="19">
        <f t="shared" ref="Q9:Q24" si="10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79</v>
      </c>
      <c r="T9" s="19" t="str">
        <f t="shared" ref="T9:T24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79</v>
      </c>
      <c r="W9" s="19" t="str">
        <f t="shared" ref="W9:W24" si="12">IF(OR(EXACT($U$7,U9)*(EXACT($V$7,V9)))=TRUE,$AO$9,IF(($V$7-$U$7=V9-U9),$AO$8,IF(OR(EXACT($U$7&gt;$V$7,U9&gt;V9)*EXACT($U$7=$V$7,U9=V9)*EXACT($U$7&lt;$V$7,U9&lt;V9)),$AO$7,0)))</f>
        <v>2</v>
      </c>
      <c r="X9" s="17" t="s">
        <v>2</v>
      </c>
      <c r="Y9" s="18" t="s">
        <v>79</v>
      </c>
      <c r="Z9" s="19" t="str">
        <f t="shared" si="1"/>
        <v>2</v>
      </c>
      <c r="AA9" s="17" t="s">
        <v>13</v>
      </c>
      <c r="AB9" s="18" t="s">
        <v>79</v>
      </c>
      <c r="AC9" s="19">
        <f t="shared" si="2"/>
        <v>0</v>
      </c>
      <c r="AD9" s="27"/>
      <c r="AE9" s="25"/>
      <c r="AF9" s="19"/>
      <c r="AG9" s="20">
        <f t="shared" si="3"/>
        <v>8</v>
      </c>
      <c r="AH9" s="21">
        <f>'15.Spieltag'!AJ9</f>
        <v>148</v>
      </c>
      <c r="AI9" s="28">
        <f>'15.Spieltag'!AK9</f>
        <v>14</v>
      </c>
      <c r="AJ9" s="23">
        <f t="shared" si="4"/>
        <v>156</v>
      </c>
      <c r="AK9" s="24">
        <f t="shared" si="5"/>
        <v>14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 t="s">
        <v>79</v>
      </c>
      <c r="D10" s="18" t="s">
        <v>2</v>
      </c>
      <c r="E10" s="19">
        <f t="shared" si="6"/>
        <v>0</v>
      </c>
      <c r="F10" s="17" t="s">
        <v>2</v>
      </c>
      <c r="G10" s="18" t="s">
        <v>79</v>
      </c>
      <c r="H10" s="19" t="str">
        <f t="shared" si="7"/>
        <v>5</v>
      </c>
      <c r="I10" s="17" t="s">
        <v>79</v>
      </c>
      <c r="J10" s="18" t="s">
        <v>2</v>
      </c>
      <c r="K10" s="19">
        <f t="shared" si="8"/>
        <v>0</v>
      </c>
      <c r="L10" s="17" t="s">
        <v>13</v>
      </c>
      <c r="M10" s="18" t="s">
        <v>79</v>
      </c>
      <c r="N10" s="19" t="str">
        <f t="shared" si="9"/>
        <v>2</v>
      </c>
      <c r="O10" s="17" t="s">
        <v>13</v>
      </c>
      <c r="P10" s="18" t="s">
        <v>13</v>
      </c>
      <c r="Q10" s="19" t="str">
        <f t="shared" si="10"/>
        <v>3</v>
      </c>
      <c r="R10" s="17" t="s">
        <v>79</v>
      </c>
      <c r="S10" s="18" t="s">
        <v>13</v>
      </c>
      <c r="T10" s="19">
        <f t="shared" si="11"/>
        <v>0</v>
      </c>
      <c r="U10" s="17" t="s">
        <v>79</v>
      </c>
      <c r="V10" s="18" t="s">
        <v>13</v>
      </c>
      <c r="W10" s="19">
        <f t="shared" si="12"/>
        <v>0</v>
      </c>
      <c r="X10" s="17" t="s">
        <v>2</v>
      </c>
      <c r="Y10" s="18" t="s">
        <v>79</v>
      </c>
      <c r="Z10" s="19" t="str">
        <f t="shared" si="1"/>
        <v>2</v>
      </c>
      <c r="AA10" s="17" t="s">
        <v>13</v>
      </c>
      <c r="AB10" s="18" t="s">
        <v>2</v>
      </c>
      <c r="AC10" s="19" t="str">
        <f t="shared" si="2"/>
        <v>5</v>
      </c>
      <c r="AD10" s="27"/>
      <c r="AE10" s="25"/>
      <c r="AF10" s="19"/>
      <c r="AG10" s="20">
        <f t="shared" si="3"/>
        <v>17</v>
      </c>
      <c r="AH10" s="21">
        <f>'15.Spieltag'!AJ10</f>
        <v>172</v>
      </c>
      <c r="AI10" s="28">
        <f>'15.Spieltag'!AK10</f>
        <v>6</v>
      </c>
      <c r="AJ10" s="23">
        <f t="shared" si="4"/>
        <v>189</v>
      </c>
      <c r="AK10" s="24">
        <f t="shared" si="5"/>
        <v>3</v>
      </c>
      <c r="AL10" s="72"/>
    </row>
    <row r="11" spans="1:41" ht="24.95" customHeight="1" thickBot="1" x14ac:dyDescent="0.25">
      <c r="A11" s="28">
        <f t="shared" si="0"/>
        <v>5</v>
      </c>
      <c r="B11" s="20" t="str">
        <f>'13.Spieltag'!B11</f>
        <v>Lola04</v>
      </c>
      <c r="C11" s="17" t="s">
        <v>13</v>
      </c>
      <c r="D11" s="18" t="s">
        <v>79</v>
      </c>
      <c r="E11" s="19">
        <f t="shared" si="6"/>
        <v>0</v>
      </c>
      <c r="F11" s="17" t="s">
        <v>13</v>
      </c>
      <c r="G11" s="18" t="s">
        <v>80</v>
      </c>
      <c r="H11" s="19" t="str">
        <f t="shared" si="7"/>
        <v>3</v>
      </c>
      <c r="I11" s="17" t="s">
        <v>79</v>
      </c>
      <c r="J11" s="18" t="s">
        <v>79</v>
      </c>
      <c r="K11" s="19">
        <f t="shared" si="8"/>
        <v>0</v>
      </c>
      <c r="L11" s="17" t="s">
        <v>79</v>
      </c>
      <c r="M11" s="18" t="s">
        <v>80</v>
      </c>
      <c r="N11" s="19" t="str">
        <f t="shared" si="9"/>
        <v>2</v>
      </c>
      <c r="O11" s="17" t="s">
        <v>13</v>
      </c>
      <c r="P11" s="18" t="s">
        <v>79</v>
      </c>
      <c r="Q11" s="19">
        <f t="shared" si="10"/>
        <v>0</v>
      </c>
      <c r="R11" s="17" t="s">
        <v>80</v>
      </c>
      <c r="S11" s="18" t="s">
        <v>80</v>
      </c>
      <c r="T11" s="19">
        <f t="shared" si="11"/>
        <v>0</v>
      </c>
      <c r="U11" s="17" t="s">
        <v>13</v>
      </c>
      <c r="V11" s="18" t="s">
        <v>79</v>
      </c>
      <c r="W11" s="19" t="str">
        <f t="shared" si="12"/>
        <v>2</v>
      </c>
      <c r="X11" s="17" t="s">
        <v>13</v>
      </c>
      <c r="Y11" s="18" t="s">
        <v>79</v>
      </c>
      <c r="Z11" s="19" t="str">
        <f t="shared" si="1"/>
        <v>3</v>
      </c>
      <c r="AA11" s="17" t="s">
        <v>2</v>
      </c>
      <c r="AB11" s="18" t="s">
        <v>79</v>
      </c>
      <c r="AC11" s="19">
        <f t="shared" si="2"/>
        <v>0</v>
      </c>
      <c r="AD11" s="27"/>
      <c r="AE11" s="25"/>
      <c r="AF11" s="19"/>
      <c r="AG11" s="20">
        <f t="shared" si="3"/>
        <v>10</v>
      </c>
      <c r="AH11" s="21">
        <f>'15.Spieltag'!AJ11</f>
        <v>178</v>
      </c>
      <c r="AI11" s="28">
        <f>'15.Spieltag'!AK11</f>
        <v>4</v>
      </c>
      <c r="AJ11" s="23">
        <f t="shared" si="4"/>
        <v>188</v>
      </c>
      <c r="AK11" s="24">
        <f t="shared" si="5"/>
        <v>5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13</v>
      </c>
      <c r="E12" s="19" t="str">
        <f t="shared" si="6"/>
        <v>3</v>
      </c>
      <c r="F12" s="17" t="s">
        <v>13</v>
      </c>
      <c r="G12" s="18" t="s">
        <v>79</v>
      </c>
      <c r="H12" s="19" t="str">
        <f t="shared" si="7"/>
        <v>2</v>
      </c>
      <c r="I12" s="17" t="s">
        <v>79</v>
      </c>
      <c r="J12" s="18" t="s">
        <v>13</v>
      </c>
      <c r="K12" s="19">
        <f t="shared" si="8"/>
        <v>0</v>
      </c>
      <c r="L12" s="17" t="s">
        <v>79</v>
      </c>
      <c r="M12" s="18" t="s">
        <v>79</v>
      </c>
      <c r="N12" s="19">
        <f t="shared" si="9"/>
        <v>0</v>
      </c>
      <c r="O12" s="17" t="s">
        <v>13</v>
      </c>
      <c r="P12" s="18" t="s">
        <v>13</v>
      </c>
      <c r="Q12" s="19" t="str">
        <f t="shared" si="10"/>
        <v>3</v>
      </c>
      <c r="R12" s="17" t="s">
        <v>79</v>
      </c>
      <c r="S12" s="18" t="s">
        <v>79</v>
      </c>
      <c r="T12" s="19">
        <f t="shared" si="11"/>
        <v>0</v>
      </c>
      <c r="U12" s="17" t="s">
        <v>79</v>
      </c>
      <c r="V12" s="18" t="s">
        <v>80</v>
      </c>
      <c r="W12" s="19" t="str">
        <f t="shared" si="12"/>
        <v>2</v>
      </c>
      <c r="X12" s="17" t="s">
        <v>2</v>
      </c>
      <c r="Y12" s="18" t="s">
        <v>79</v>
      </c>
      <c r="Z12" s="19" t="str">
        <f t="shared" si="1"/>
        <v>2</v>
      </c>
      <c r="AA12" s="17" t="s">
        <v>13</v>
      </c>
      <c r="AB12" s="18" t="s">
        <v>2</v>
      </c>
      <c r="AC12" s="19" t="str">
        <f t="shared" si="2"/>
        <v>5</v>
      </c>
      <c r="AD12" s="26"/>
      <c r="AE12" s="25"/>
      <c r="AF12" s="19"/>
      <c r="AG12" s="20">
        <f t="shared" si="3"/>
        <v>17</v>
      </c>
      <c r="AH12" s="21">
        <f>'15.Spieltag'!AJ12</f>
        <v>185</v>
      </c>
      <c r="AI12" s="28">
        <f>'15.Spieltag'!AK12</f>
        <v>2</v>
      </c>
      <c r="AJ12" s="23">
        <f t="shared" si="4"/>
        <v>202</v>
      </c>
      <c r="AK12" s="24">
        <f t="shared" si="5"/>
        <v>1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MB AC Norbert</v>
      </c>
      <c r="C13" s="17" t="s">
        <v>79</v>
      </c>
      <c r="D13" s="18" t="s">
        <v>13</v>
      </c>
      <c r="E13" s="19">
        <f t="shared" si="6"/>
        <v>0</v>
      </c>
      <c r="F13" s="17" t="s">
        <v>13</v>
      </c>
      <c r="G13" s="18" t="s">
        <v>80</v>
      </c>
      <c r="H13" s="19" t="str">
        <f t="shared" si="7"/>
        <v>3</v>
      </c>
      <c r="I13" s="17" t="s">
        <v>79</v>
      </c>
      <c r="J13" s="18" t="s">
        <v>79</v>
      </c>
      <c r="K13" s="19">
        <f t="shared" si="8"/>
        <v>0</v>
      </c>
      <c r="L13" s="17" t="s">
        <v>80</v>
      </c>
      <c r="M13" s="18" t="s">
        <v>80</v>
      </c>
      <c r="N13" s="19">
        <f t="shared" si="9"/>
        <v>0</v>
      </c>
      <c r="O13" s="17" t="s">
        <v>79</v>
      </c>
      <c r="P13" s="18" t="s">
        <v>79</v>
      </c>
      <c r="Q13" s="19" t="str">
        <f t="shared" si="10"/>
        <v>5</v>
      </c>
      <c r="R13" s="17" t="s">
        <v>79</v>
      </c>
      <c r="S13" s="18" t="s">
        <v>13</v>
      </c>
      <c r="T13" s="19">
        <f t="shared" si="11"/>
        <v>0</v>
      </c>
      <c r="U13" s="17" t="s">
        <v>13</v>
      </c>
      <c r="V13" s="18" t="s">
        <v>80</v>
      </c>
      <c r="W13" s="19" t="str">
        <f t="shared" si="12"/>
        <v>2</v>
      </c>
      <c r="X13" s="17" t="s">
        <v>80</v>
      </c>
      <c r="Y13" s="18" t="s">
        <v>79</v>
      </c>
      <c r="Z13" s="19">
        <f t="shared" si="1"/>
        <v>0</v>
      </c>
      <c r="AA13" s="17" t="s">
        <v>79</v>
      </c>
      <c r="AB13" s="18" t="s">
        <v>80</v>
      </c>
      <c r="AC13" s="19">
        <f t="shared" si="2"/>
        <v>0</v>
      </c>
      <c r="AD13" s="27"/>
      <c r="AE13" s="25"/>
      <c r="AF13" s="19"/>
      <c r="AG13" s="20">
        <f t="shared" si="3"/>
        <v>10</v>
      </c>
      <c r="AH13" s="21">
        <f>'15.Spieltag'!AJ13</f>
        <v>161</v>
      </c>
      <c r="AI13" s="28">
        <f>'15.Spieltag'!AK13</f>
        <v>9</v>
      </c>
      <c r="AJ13" s="23">
        <f t="shared" si="4"/>
        <v>171</v>
      </c>
      <c r="AK13" s="24">
        <f t="shared" si="5"/>
        <v>9</v>
      </c>
      <c r="AL13" s="1"/>
    </row>
    <row r="14" spans="1:41" ht="24.95" customHeight="1" thickBot="1" x14ac:dyDescent="0.25">
      <c r="A14" s="28">
        <f t="shared" si="0"/>
        <v>8</v>
      </c>
      <c r="B14" s="20" t="str">
        <f>'13.Spieltag'!B14</f>
        <v>Mike04</v>
      </c>
      <c r="C14" s="17" t="s">
        <v>80</v>
      </c>
      <c r="D14" s="18" t="s">
        <v>13</v>
      </c>
      <c r="E14" s="19">
        <f t="shared" si="6"/>
        <v>0</v>
      </c>
      <c r="F14" s="17" t="s">
        <v>79</v>
      </c>
      <c r="G14" s="18" t="s">
        <v>13</v>
      </c>
      <c r="H14" s="19">
        <f t="shared" si="7"/>
        <v>0</v>
      </c>
      <c r="I14" s="17" t="s">
        <v>13</v>
      </c>
      <c r="J14" s="18" t="s">
        <v>79</v>
      </c>
      <c r="K14" s="19" t="str">
        <f t="shared" si="8"/>
        <v>2</v>
      </c>
      <c r="L14" s="17" t="s">
        <v>79</v>
      </c>
      <c r="M14" s="18" t="s">
        <v>80</v>
      </c>
      <c r="N14" s="19" t="str">
        <f t="shared" si="9"/>
        <v>2</v>
      </c>
      <c r="O14" s="17" t="s">
        <v>13</v>
      </c>
      <c r="P14" s="18" t="s">
        <v>80</v>
      </c>
      <c r="Q14" s="19">
        <f t="shared" si="10"/>
        <v>0</v>
      </c>
      <c r="R14" s="17" t="s">
        <v>80</v>
      </c>
      <c r="S14" s="18" t="s">
        <v>79</v>
      </c>
      <c r="T14" s="19">
        <f t="shared" si="11"/>
        <v>0</v>
      </c>
      <c r="U14" s="17" t="s">
        <v>79</v>
      </c>
      <c r="V14" s="18" t="s">
        <v>79</v>
      </c>
      <c r="W14" s="19">
        <f t="shared" si="12"/>
        <v>0</v>
      </c>
      <c r="X14" s="17" t="s">
        <v>2</v>
      </c>
      <c r="Y14" s="18" t="s">
        <v>80</v>
      </c>
      <c r="Z14" s="19" t="str">
        <f t="shared" si="1"/>
        <v>2</v>
      </c>
      <c r="AA14" s="17" t="s">
        <v>13</v>
      </c>
      <c r="AB14" s="18" t="s">
        <v>79</v>
      </c>
      <c r="AC14" s="19">
        <f t="shared" si="2"/>
        <v>0</v>
      </c>
      <c r="AD14" s="27"/>
      <c r="AE14" s="25"/>
      <c r="AF14" s="19"/>
      <c r="AG14" s="20">
        <f t="shared" si="3"/>
        <v>6</v>
      </c>
      <c r="AH14" s="21">
        <f>'15.Spieltag'!AJ14</f>
        <v>166</v>
      </c>
      <c r="AI14" s="28">
        <f>'15.Spieltag'!AK14</f>
        <v>7</v>
      </c>
      <c r="AJ14" s="23">
        <f t="shared" si="4"/>
        <v>172</v>
      </c>
      <c r="AK14" s="24">
        <f t="shared" si="5"/>
        <v>8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 t="s">
        <v>13</v>
      </c>
      <c r="G15" s="18" t="s">
        <v>79</v>
      </c>
      <c r="H15" s="19" t="str">
        <f t="shared" si="7"/>
        <v>2</v>
      </c>
      <c r="I15" s="17" t="s">
        <v>79</v>
      </c>
      <c r="J15" s="18" t="s">
        <v>13</v>
      </c>
      <c r="K15" s="19">
        <f t="shared" si="8"/>
        <v>0</v>
      </c>
      <c r="L15" s="17" t="s">
        <v>79</v>
      </c>
      <c r="M15" s="18" t="s">
        <v>13</v>
      </c>
      <c r="N15" s="19">
        <f t="shared" si="9"/>
        <v>0</v>
      </c>
      <c r="O15" s="17" t="s">
        <v>13</v>
      </c>
      <c r="P15" s="18" t="s">
        <v>79</v>
      </c>
      <c r="Q15" s="19">
        <f t="shared" si="10"/>
        <v>0</v>
      </c>
      <c r="R15" s="17" t="s">
        <v>79</v>
      </c>
      <c r="S15" s="18" t="s">
        <v>80</v>
      </c>
      <c r="T15" s="19" t="str">
        <f t="shared" si="11"/>
        <v>2</v>
      </c>
      <c r="U15" s="17" t="s">
        <v>79</v>
      </c>
      <c r="V15" s="18" t="s">
        <v>13</v>
      </c>
      <c r="W15" s="19">
        <f t="shared" si="12"/>
        <v>0</v>
      </c>
      <c r="X15" s="17" t="s">
        <v>2</v>
      </c>
      <c r="Y15" s="18" t="s">
        <v>13</v>
      </c>
      <c r="Z15" s="19" t="str">
        <f t="shared" si="1"/>
        <v>3</v>
      </c>
      <c r="AA15" s="17" t="s">
        <v>13</v>
      </c>
      <c r="AB15" s="18" t="s">
        <v>79</v>
      </c>
      <c r="AC15" s="19">
        <f t="shared" si="2"/>
        <v>0</v>
      </c>
      <c r="AD15" s="27"/>
      <c r="AE15" s="25"/>
      <c r="AF15" s="19"/>
      <c r="AG15" s="20">
        <f t="shared" si="3"/>
        <v>7</v>
      </c>
      <c r="AH15" s="21">
        <f>'15.Spieltag'!AJ15</f>
        <v>145</v>
      </c>
      <c r="AI15" s="28">
        <f>'15.Spieltag'!AK15</f>
        <v>15</v>
      </c>
      <c r="AJ15" s="23">
        <f t="shared" si="4"/>
        <v>152</v>
      </c>
      <c r="AK15" s="24">
        <f t="shared" si="5"/>
        <v>16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80</v>
      </c>
      <c r="D16" s="18" t="s">
        <v>79</v>
      </c>
      <c r="E16" s="19">
        <f t="shared" si="6"/>
        <v>0</v>
      </c>
      <c r="F16" s="17" t="s">
        <v>79</v>
      </c>
      <c r="G16" s="18" t="s">
        <v>80</v>
      </c>
      <c r="H16" s="19" t="str">
        <f t="shared" si="7"/>
        <v>2</v>
      </c>
      <c r="I16" s="17" t="s">
        <v>13</v>
      </c>
      <c r="J16" s="18" t="s">
        <v>82</v>
      </c>
      <c r="K16" s="19">
        <f t="shared" si="8"/>
        <v>0</v>
      </c>
      <c r="L16" s="17" t="s">
        <v>79</v>
      </c>
      <c r="M16" s="18" t="s">
        <v>80</v>
      </c>
      <c r="N16" s="19" t="str">
        <f t="shared" si="9"/>
        <v>2</v>
      </c>
      <c r="O16" s="17" t="s">
        <v>13</v>
      </c>
      <c r="P16" s="18" t="s">
        <v>13</v>
      </c>
      <c r="Q16" s="19" t="str">
        <f t="shared" si="10"/>
        <v>3</v>
      </c>
      <c r="R16" s="17" t="s">
        <v>80</v>
      </c>
      <c r="S16" s="18" t="s">
        <v>13</v>
      </c>
      <c r="T16" s="19">
        <f t="shared" si="11"/>
        <v>0</v>
      </c>
      <c r="U16" s="17" t="s">
        <v>79</v>
      </c>
      <c r="V16" s="18" t="s">
        <v>2</v>
      </c>
      <c r="W16" s="19">
        <f t="shared" si="12"/>
        <v>0</v>
      </c>
      <c r="X16" s="17" t="s">
        <v>2</v>
      </c>
      <c r="Y16" s="18" t="s">
        <v>80</v>
      </c>
      <c r="Z16" s="19" t="str">
        <f t="shared" si="1"/>
        <v>2</v>
      </c>
      <c r="AA16" s="17" t="s">
        <v>13</v>
      </c>
      <c r="AB16" s="18" t="s">
        <v>14</v>
      </c>
      <c r="AC16" s="19" t="str">
        <f t="shared" si="2"/>
        <v>2</v>
      </c>
      <c r="AD16" s="27"/>
      <c r="AE16" s="25"/>
      <c r="AF16" s="19"/>
      <c r="AG16" s="20">
        <f t="shared" si="3"/>
        <v>11</v>
      </c>
      <c r="AH16" s="21">
        <f>'15.Spieltag'!AJ16</f>
        <v>158</v>
      </c>
      <c r="AI16" s="28">
        <f>'15.Spieltag'!AK16</f>
        <v>11</v>
      </c>
      <c r="AJ16" s="23">
        <f t="shared" si="4"/>
        <v>169</v>
      </c>
      <c r="AK16" s="24">
        <f t="shared" si="5"/>
        <v>11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Ricardo04</v>
      </c>
      <c r="C17" s="17" t="s">
        <v>79</v>
      </c>
      <c r="D17" s="18" t="s">
        <v>2</v>
      </c>
      <c r="E17" s="19">
        <f t="shared" si="6"/>
        <v>0</v>
      </c>
      <c r="F17" s="17" t="s">
        <v>13</v>
      </c>
      <c r="G17" s="18" t="s">
        <v>79</v>
      </c>
      <c r="H17" s="19" t="str">
        <f t="shared" si="7"/>
        <v>2</v>
      </c>
      <c r="I17" s="17" t="s">
        <v>79</v>
      </c>
      <c r="J17" s="18" t="s">
        <v>79</v>
      </c>
      <c r="K17" s="19">
        <f t="shared" si="8"/>
        <v>0</v>
      </c>
      <c r="L17" s="17" t="s">
        <v>80</v>
      </c>
      <c r="M17" s="18" t="s">
        <v>13</v>
      </c>
      <c r="N17" s="19">
        <f t="shared" si="9"/>
        <v>0</v>
      </c>
      <c r="O17" s="17" t="s">
        <v>13</v>
      </c>
      <c r="P17" s="18" t="s">
        <v>79</v>
      </c>
      <c r="Q17" s="19">
        <f t="shared" si="10"/>
        <v>0</v>
      </c>
      <c r="R17" s="17" t="s">
        <v>79</v>
      </c>
      <c r="S17" s="18" t="s">
        <v>13</v>
      </c>
      <c r="T17" s="19">
        <f t="shared" si="11"/>
        <v>0</v>
      </c>
      <c r="U17" s="17" t="s">
        <v>79</v>
      </c>
      <c r="V17" s="18" t="s">
        <v>13</v>
      </c>
      <c r="W17" s="19">
        <f t="shared" si="12"/>
        <v>0</v>
      </c>
      <c r="X17" s="17" t="s">
        <v>2</v>
      </c>
      <c r="Y17" s="18" t="s">
        <v>79</v>
      </c>
      <c r="Z17" s="19" t="str">
        <f t="shared" si="1"/>
        <v>2</v>
      </c>
      <c r="AA17" s="17" t="s">
        <v>79</v>
      </c>
      <c r="AB17" s="18" t="s">
        <v>13</v>
      </c>
      <c r="AC17" s="19" t="str">
        <f t="shared" si="2"/>
        <v>3</v>
      </c>
      <c r="AD17" s="27"/>
      <c r="AE17" s="25"/>
      <c r="AF17" s="19"/>
      <c r="AG17" s="20">
        <f t="shared" si="3"/>
        <v>7</v>
      </c>
      <c r="AH17" s="21">
        <f>'15.Spieltag'!AJ17</f>
        <v>153</v>
      </c>
      <c r="AI17" s="28">
        <f>'15.Spieltag'!AK17</f>
        <v>12</v>
      </c>
      <c r="AJ17" s="23">
        <f t="shared" si="4"/>
        <v>160</v>
      </c>
      <c r="AK17" s="24">
        <f t="shared" si="5"/>
        <v>12</v>
      </c>
      <c r="AL17" s="1"/>
    </row>
    <row r="18" spans="1:38" ht="24.95" customHeight="1" thickBot="1" x14ac:dyDescent="0.25">
      <c r="A18" s="28">
        <f t="shared" si="0"/>
        <v>14</v>
      </c>
      <c r="B18" s="20" t="str">
        <f>'13.Spieltag'!B18</f>
        <v>Sascha</v>
      </c>
      <c r="C18" s="17" t="s">
        <v>2</v>
      </c>
      <c r="D18" s="18" t="s">
        <v>13</v>
      </c>
      <c r="E18" s="19">
        <f t="shared" si="6"/>
        <v>0</v>
      </c>
      <c r="F18" s="17" t="s">
        <v>2</v>
      </c>
      <c r="G18" s="18" t="s">
        <v>79</v>
      </c>
      <c r="H18" s="19" t="str">
        <f t="shared" si="7"/>
        <v>5</v>
      </c>
      <c r="I18" s="17" t="s">
        <v>79</v>
      </c>
      <c r="J18" s="18" t="s">
        <v>13</v>
      </c>
      <c r="K18" s="19">
        <f t="shared" si="8"/>
        <v>0</v>
      </c>
      <c r="L18" s="17" t="s">
        <v>80</v>
      </c>
      <c r="M18" s="18" t="s">
        <v>80</v>
      </c>
      <c r="N18" s="19">
        <f t="shared" si="9"/>
        <v>0</v>
      </c>
      <c r="O18" s="17" t="s">
        <v>80</v>
      </c>
      <c r="P18" s="18" t="s">
        <v>79</v>
      </c>
      <c r="Q18" s="19">
        <f t="shared" si="10"/>
        <v>0</v>
      </c>
      <c r="R18" s="17" t="s">
        <v>79</v>
      </c>
      <c r="S18" s="18" t="s">
        <v>79</v>
      </c>
      <c r="T18" s="19">
        <f t="shared" si="11"/>
        <v>0</v>
      </c>
      <c r="U18" s="17" t="s">
        <v>13</v>
      </c>
      <c r="V18" s="18" t="s">
        <v>13</v>
      </c>
      <c r="W18" s="19">
        <f t="shared" si="12"/>
        <v>0</v>
      </c>
      <c r="X18" s="17" t="s">
        <v>82</v>
      </c>
      <c r="Y18" s="18" t="s">
        <v>79</v>
      </c>
      <c r="Z18" s="19" t="str">
        <f t="shared" si="1"/>
        <v>2</v>
      </c>
      <c r="AA18" s="17" t="s">
        <v>13</v>
      </c>
      <c r="AB18" s="18" t="s">
        <v>80</v>
      </c>
      <c r="AC18" s="19">
        <f t="shared" si="2"/>
        <v>0</v>
      </c>
      <c r="AD18" s="27"/>
      <c r="AE18" s="25"/>
      <c r="AF18" s="19"/>
      <c r="AG18" s="20">
        <f t="shared" si="3"/>
        <v>7</v>
      </c>
      <c r="AH18" s="21">
        <f>'15.Spieltag'!AJ18</f>
        <v>149</v>
      </c>
      <c r="AI18" s="28">
        <f>'15.Spieltag'!AK18</f>
        <v>13</v>
      </c>
      <c r="AJ18" s="23">
        <f t="shared" si="4"/>
        <v>156</v>
      </c>
      <c r="AK18" s="24">
        <f t="shared" si="5"/>
        <v>14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 t="s">
        <v>80</v>
      </c>
      <c r="D19" s="18" t="s">
        <v>79</v>
      </c>
      <c r="E19" s="19">
        <f t="shared" si="6"/>
        <v>0</v>
      </c>
      <c r="F19" s="17" t="s">
        <v>13</v>
      </c>
      <c r="G19" s="18" t="s">
        <v>79</v>
      </c>
      <c r="H19" s="19" t="str">
        <f t="shared" si="7"/>
        <v>2</v>
      </c>
      <c r="I19" s="17" t="s">
        <v>80</v>
      </c>
      <c r="J19" s="18" t="s">
        <v>13</v>
      </c>
      <c r="K19" s="19">
        <f t="shared" si="8"/>
        <v>0</v>
      </c>
      <c r="L19" s="17" t="s">
        <v>79</v>
      </c>
      <c r="M19" s="18" t="s">
        <v>2</v>
      </c>
      <c r="N19" s="19">
        <f t="shared" si="9"/>
        <v>0</v>
      </c>
      <c r="O19" s="17" t="s">
        <v>79</v>
      </c>
      <c r="P19" s="18" t="s">
        <v>79</v>
      </c>
      <c r="Q19" s="19" t="str">
        <f t="shared" si="10"/>
        <v>5</v>
      </c>
      <c r="R19" s="17" t="s">
        <v>2</v>
      </c>
      <c r="S19" s="18" t="s">
        <v>79</v>
      </c>
      <c r="T19" s="19" t="str">
        <f t="shared" si="11"/>
        <v>2</v>
      </c>
      <c r="U19" s="17" t="s">
        <v>79</v>
      </c>
      <c r="V19" s="18" t="s">
        <v>13</v>
      </c>
      <c r="W19" s="19">
        <f t="shared" si="12"/>
        <v>0</v>
      </c>
      <c r="X19" s="17" t="s">
        <v>79</v>
      </c>
      <c r="Y19" s="18" t="s">
        <v>80</v>
      </c>
      <c r="Z19" s="19" t="str">
        <f t="shared" si="1"/>
        <v>3</v>
      </c>
      <c r="AA19" s="17" t="s">
        <v>13</v>
      </c>
      <c r="AB19" s="18" t="s">
        <v>13</v>
      </c>
      <c r="AC19" s="19">
        <f t="shared" si="2"/>
        <v>0</v>
      </c>
      <c r="AD19" s="27"/>
      <c r="AE19" s="25"/>
      <c r="AF19" s="19"/>
      <c r="AG19" s="20">
        <f t="shared" si="3"/>
        <v>12</v>
      </c>
      <c r="AH19" s="21">
        <f>'15.Spieltag'!AJ19</f>
        <v>145</v>
      </c>
      <c r="AI19" s="28">
        <f>'15.Spieltag'!AK19</f>
        <v>15</v>
      </c>
      <c r="AJ19" s="23">
        <f t="shared" si="4"/>
        <v>157</v>
      </c>
      <c r="AK19" s="24">
        <f t="shared" si="5"/>
        <v>13</v>
      </c>
      <c r="AL19" s="1"/>
    </row>
    <row r="20" spans="1:38" ht="24.95" customHeight="1" thickBot="1" x14ac:dyDescent="0.25">
      <c r="A20" s="28">
        <f>AK20</f>
        <v>2</v>
      </c>
      <c r="B20" s="20" t="str">
        <f>'13.Spieltag'!B20</f>
        <v>schmiddi04</v>
      </c>
      <c r="C20" s="17" t="s">
        <v>80</v>
      </c>
      <c r="D20" s="18" t="s">
        <v>2</v>
      </c>
      <c r="E20" s="19">
        <f t="shared" si="6"/>
        <v>0</v>
      </c>
      <c r="F20" s="17" t="s">
        <v>79</v>
      </c>
      <c r="G20" s="18" t="s">
        <v>80</v>
      </c>
      <c r="H20" s="19" t="str">
        <f t="shared" si="7"/>
        <v>2</v>
      </c>
      <c r="I20" s="17" t="s">
        <v>79</v>
      </c>
      <c r="J20" s="18" t="s">
        <v>79</v>
      </c>
      <c r="K20" s="19">
        <f t="shared" si="8"/>
        <v>0</v>
      </c>
      <c r="L20" s="17" t="s">
        <v>80</v>
      </c>
      <c r="M20" s="18" t="s">
        <v>79</v>
      </c>
      <c r="N20" s="19">
        <f t="shared" si="9"/>
        <v>0</v>
      </c>
      <c r="O20" s="17" t="s">
        <v>13</v>
      </c>
      <c r="P20" s="18" t="s">
        <v>79</v>
      </c>
      <c r="Q20" s="19">
        <f t="shared" si="10"/>
        <v>0</v>
      </c>
      <c r="R20" s="17" t="s">
        <v>79</v>
      </c>
      <c r="S20" s="18" t="s">
        <v>79</v>
      </c>
      <c r="T20" s="19">
        <f t="shared" si="11"/>
        <v>0</v>
      </c>
      <c r="U20" s="17" t="s">
        <v>79</v>
      </c>
      <c r="V20" s="18" t="s">
        <v>80</v>
      </c>
      <c r="W20" s="19" t="str">
        <f t="shared" si="12"/>
        <v>2</v>
      </c>
      <c r="X20" s="17" t="s">
        <v>2</v>
      </c>
      <c r="Y20" s="18" t="s">
        <v>79</v>
      </c>
      <c r="Z20" s="19" t="str">
        <f t="shared" si="1"/>
        <v>2</v>
      </c>
      <c r="AA20" s="17" t="s">
        <v>13</v>
      </c>
      <c r="AB20" s="18" t="s">
        <v>79</v>
      </c>
      <c r="AC20" s="19">
        <f t="shared" si="2"/>
        <v>0</v>
      </c>
      <c r="AD20" s="27"/>
      <c r="AE20" s="25"/>
      <c r="AF20" s="19"/>
      <c r="AG20" s="20">
        <f>E20+H20+K20+N20+Q20+T20+W20+Z20+AC20+AF20</f>
        <v>6</v>
      </c>
      <c r="AH20" s="21">
        <f>'15.Spieltag'!AJ20</f>
        <v>192</v>
      </c>
      <c r="AI20" s="28">
        <f>'15.Spieltag'!AK20</f>
        <v>1</v>
      </c>
      <c r="AJ20" s="23">
        <f>AG20+AH20</f>
        <v>198</v>
      </c>
      <c r="AK20" s="24">
        <f t="shared" si="5"/>
        <v>2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79</v>
      </c>
      <c r="D21" s="18" t="s">
        <v>79</v>
      </c>
      <c r="E21" s="19" t="str">
        <f t="shared" si="6"/>
        <v>5</v>
      </c>
      <c r="F21" s="17" t="s">
        <v>13</v>
      </c>
      <c r="G21" s="18" t="s">
        <v>79</v>
      </c>
      <c r="H21" s="19" t="str">
        <f t="shared" si="7"/>
        <v>2</v>
      </c>
      <c r="I21" s="17" t="s">
        <v>79</v>
      </c>
      <c r="J21" s="18" t="s">
        <v>79</v>
      </c>
      <c r="K21" s="19">
        <f t="shared" si="8"/>
        <v>0</v>
      </c>
      <c r="L21" s="17" t="s">
        <v>79</v>
      </c>
      <c r="M21" s="18" t="s">
        <v>13</v>
      </c>
      <c r="N21" s="19">
        <f t="shared" si="9"/>
        <v>0</v>
      </c>
      <c r="O21" s="17" t="s">
        <v>79</v>
      </c>
      <c r="P21" s="18" t="s">
        <v>79</v>
      </c>
      <c r="Q21" s="19" t="str">
        <f t="shared" si="10"/>
        <v>5</v>
      </c>
      <c r="R21" s="17" t="s">
        <v>79</v>
      </c>
      <c r="S21" s="18" t="s">
        <v>13</v>
      </c>
      <c r="T21" s="19">
        <f t="shared" si="11"/>
        <v>0</v>
      </c>
      <c r="U21" s="17" t="s">
        <v>79</v>
      </c>
      <c r="V21" s="18" t="s">
        <v>13</v>
      </c>
      <c r="W21" s="19">
        <f t="shared" si="12"/>
        <v>0</v>
      </c>
      <c r="X21" s="17" t="s">
        <v>13</v>
      </c>
      <c r="Y21" s="18" t="s">
        <v>80</v>
      </c>
      <c r="Z21" s="19" t="str">
        <f t="shared" si="1"/>
        <v>2</v>
      </c>
      <c r="AA21" s="17" t="s">
        <v>13</v>
      </c>
      <c r="AB21" s="18" t="s">
        <v>79</v>
      </c>
      <c r="AC21" s="19">
        <f t="shared" si="2"/>
        <v>0</v>
      </c>
      <c r="AD21" s="27"/>
      <c r="AE21" s="25"/>
      <c r="AF21" s="19"/>
      <c r="AG21" s="20">
        <f>E21+H21+K21+N21+Q21+T21+W21+Z21+AC21+AF21</f>
        <v>14</v>
      </c>
      <c r="AH21" s="21">
        <f>'15.Spieltag'!AJ21</f>
        <v>161</v>
      </c>
      <c r="AI21" s="28">
        <f>'15.Spieltag'!AK21</f>
        <v>9</v>
      </c>
      <c r="AJ21" s="23">
        <f>AG21+AH21</f>
        <v>175</v>
      </c>
      <c r="AK21" s="24">
        <f t="shared" si="5"/>
        <v>7</v>
      </c>
      <c r="AL21" s="1"/>
    </row>
    <row r="22" spans="1:38" ht="24.95" customHeight="1" thickBot="1" x14ac:dyDescent="0.25">
      <c r="A22" s="28">
        <f>AK22</f>
        <v>9</v>
      </c>
      <c r="B22" s="20" t="str">
        <f>'13.Spieltag'!B22</f>
        <v>Tanja04</v>
      </c>
      <c r="C22" s="17" t="s">
        <v>79</v>
      </c>
      <c r="D22" s="18" t="s">
        <v>13</v>
      </c>
      <c r="E22" s="19">
        <f t="shared" si="6"/>
        <v>0</v>
      </c>
      <c r="F22" s="17" t="s">
        <v>13</v>
      </c>
      <c r="G22" s="18" t="s">
        <v>79</v>
      </c>
      <c r="H22" s="19" t="str">
        <f t="shared" si="7"/>
        <v>2</v>
      </c>
      <c r="I22" s="17" t="s">
        <v>79</v>
      </c>
      <c r="J22" s="18" t="s">
        <v>79</v>
      </c>
      <c r="K22" s="19">
        <f t="shared" si="8"/>
        <v>0</v>
      </c>
      <c r="L22" s="17" t="s">
        <v>13</v>
      </c>
      <c r="M22" s="18" t="s">
        <v>80</v>
      </c>
      <c r="N22" s="19" t="str">
        <f t="shared" si="9"/>
        <v>3</v>
      </c>
      <c r="O22" s="17" t="s">
        <v>13</v>
      </c>
      <c r="P22" s="18" t="s">
        <v>79</v>
      </c>
      <c r="Q22" s="19">
        <f t="shared" si="10"/>
        <v>0</v>
      </c>
      <c r="R22" s="17" t="s">
        <v>79</v>
      </c>
      <c r="S22" s="18" t="s">
        <v>13</v>
      </c>
      <c r="T22" s="19">
        <f t="shared" si="11"/>
        <v>0</v>
      </c>
      <c r="U22" s="17" t="s">
        <v>79</v>
      </c>
      <c r="V22" s="18" t="s">
        <v>80</v>
      </c>
      <c r="W22" s="19" t="str">
        <f t="shared" si="12"/>
        <v>2</v>
      </c>
      <c r="X22" s="17" t="s">
        <v>82</v>
      </c>
      <c r="Y22" s="18" t="s">
        <v>80</v>
      </c>
      <c r="Z22" s="19" t="str">
        <f t="shared" si="1"/>
        <v>2</v>
      </c>
      <c r="AA22" s="17" t="s">
        <v>13</v>
      </c>
      <c r="AB22" s="18" t="s">
        <v>80</v>
      </c>
      <c r="AC22" s="19">
        <f t="shared" si="2"/>
        <v>0</v>
      </c>
      <c r="AD22" s="27"/>
      <c r="AE22" s="25"/>
      <c r="AF22" s="19"/>
      <c r="AG22" s="20">
        <f>E22+H22+K22+N22+Q22+T22+W22+Z22+AC22+AF22</f>
        <v>9</v>
      </c>
      <c r="AH22" s="21">
        <f>'15.Spieltag'!AJ22</f>
        <v>162</v>
      </c>
      <c r="AI22" s="28">
        <f>'15.Spieltag'!AK22</f>
        <v>8</v>
      </c>
      <c r="AJ22" s="23">
        <f>AG22+AH22</f>
        <v>171</v>
      </c>
      <c r="AK22" s="24">
        <f t="shared" si="5"/>
        <v>9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79</v>
      </c>
      <c r="D23" s="18" t="s">
        <v>2</v>
      </c>
      <c r="E23" s="19">
        <f t="shared" si="6"/>
        <v>0</v>
      </c>
      <c r="F23" s="17" t="s">
        <v>13</v>
      </c>
      <c r="G23" s="18" t="s">
        <v>79</v>
      </c>
      <c r="H23" s="19" t="str">
        <f t="shared" si="7"/>
        <v>2</v>
      </c>
      <c r="I23" s="17" t="s">
        <v>80</v>
      </c>
      <c r="J23" s="18" t="s">
        <v>79</v>
      </c>
      <c r="K23" s="19">
        <f t="shared" si="8"/>
        <v>0</v>
      </c>
      <c r="L23" s="17" t="s">
        <v>79</v>
      </c>
      <c r="M23" s="18" t="s">
        <v>79</v>
      </c>
      <c r="N23" s="19">
        <f t="shared" si="9"/>
        <v>0</v>
      </c>
      <c r="O23" s="17" t="s">
        <v>80</v>
      </c>
      <c r="P23" s="18" t="s">
        <v>79</v>
      </c>
      <c r="Q23" s="19">
        <f t="shared" si="10"/>
        <v>0</v>
      </c>
      <c r="R23" s="17" t="s">
        <v>2</v>
      </c>
      <c r="S23" s="18" t="s">
        <v>79</v>
      </c>
      <c r="T23" s="19" t="str">
        <f t="shared" si="11"/>
        <v>2</v>
      </c>
      <c r="U23" s="17" t="s">
        <v>79</v>
      </c>
      <c r="V23" s="18" t="s">
        <v>13</v>
      </c>
      <c r="W23" s="19">
        <f t="shared" si="12"/>
        <v>0</v>
      </c>
      <c r="X23" s="17" t="s">
        <v>14</v>
      </c>
      <c r="Y23" s="18" t="s">
        <v>79</v>
      </c>
      <c r="Z23" s="19" t="str">
        <f t="shared" si="1"/>
        <v>2</v>
      </c>
      <c r="AA23" s="17" t="s">
        <v>79</v>
      </c>
      <c r="AB23" s="18" t="s">
        <v>13</v>
      </c>
      <c r="AC23" s="19" t="str">
        <f t="shared" si="2"/>
        <v>3</v>
      </c>
      <c r="AD23" s="27"/>
      <c r="AE23" s="25"/>
      <c r="AF23" s="19"/>
      <c r="AG23" s="20">
        <f>E23+H23+K23+N23+Q23+T23+W23+Z23+AC23+AF23</f>
        <v>9</v>
      </c>
      <c r="AH23" s="21">
        <f>'15.Spieltag'!AJ23</f>
        <v>180</v>
      </c>
      <c r="AI23" s="28">
        <f>'15.Spieltag'!AK23</f>
        <v>3</v>
      </c>
      <c r="AJ23" s="23">
        <f>AG23+AH23</f>
        <v>189</v>
      </c>
      <c r="AK23" s="24">
        <f t="shared" si="5"/>
        <v>3</v>
      </c>
      <c r="AL23" s="1"/>
    </row>
    <row r="24" spans="1:38" ht="24.95" customHeight="1" thickBot="1" x14ac:dyDescent="0.25">
      <c r="A24" s="28">
        <f>AK24</f>
        <v>6</v>
      </c>
      <c r="B24" s="20" t="str">
        <f>'13.Spieltag'!B24</f>
        <v>UltraGE</v>
      </c>
      <c r="C24" s="17" t="s">
        <v>79</v>
      </c>
      <c r="D24" s="18" t="s">
        <v>13</v>
      </c>
      <c r="E24" s="19">
        <f t="shared" si="6"/>
        <v>0</v>
      </c>
      <c r="F24" s="17" t="s">
        <v>13</v>
      </c>
      <c r="G24" s="18" t="s">
        <v>79</v>
      </c>
      <c r="H24" s="19" t="str">
        <f t="shared" si="7"/>
        <v>2</v>
      </c>
      <c r="I24" s="17" t="s">
        <v>79</v>
      </c>
      <c r="J24" s="18" t="s">
        <v>13</v>
      </c>
      <c r="K24" s="19">
        <f t="shared" si="8"/>
        <v>0</v>
      </c>
      <c r="L24" s="17" t="s">
        <v>79</v>
      </c>
      <c r="M24" s="18" t="s">
        <v>13</v>
      </c>
      <c r="N24" s="19">
        <f t="shared" si="9"/>
        <v>0</v>
      </c>
      <c r="O24" s="17" t="s">
        <v>79</v>
      </c>
      <c r="P24" s="18" t="s">
        <v>13</v>
      </c>
      <c r="Q24" s="19">
        <f t="shared" si="10"/>
        <v>0</v>
      </c>
      <c r="R24" s="17" t="s">
        <v>82</v>
      </c>
      <c r="S24" s="18" t="s">
        <v>79</v>
      </c>
      <c r="T24" s="19" t="str">
        <f t="shared" si="11"/>
        <v>3</v>
      </c>
      <c r="U24" s="17" t="s">
        <v>13</v>
      </c>
      <c r="V24" s="18" t="s">
        <v>79</v>
      </c>
      <c r="W24" s="19" t="str">
        <f t="shared" si="12"/>
        <v>2</v>
      </c>
      <c r="X24" s="17" t="s">
        <v>2</v>
      </c>
      <c r="Y24" s="18" t="s">
        <v>79</v>
      </c>
      <c r="Z24" s="19" t="str">
        <f t="shared" si="1"/>
        <v>2</v>
      </c>
      <c r="AA24" s="17" t="s">
        <v>13</v>
      </c>
      <c r="AB24" s="18" t="s">
        <v>13</v>
      </c>
      <c r="AC24" s="19">
        <f t="shared" si="2"/>
        <v>0</v>
      </c>
      <c r="AD24" s="27"/>
      <c r="AE24" s="25"/>
      <c r="AF24" s="19"/>
      <c r="AG24" s="20">
        <f>E24+H24+K24+N24+Q24+T24+W24+Z24+AC24+AF24</f>
        <v>9</v>
      </c>
      <c r="AH24" s="21">
        <f>'15.Spieltag'!AJ24</f>
        <v>178</v>
      </c>
      <c r="AI24" s="28">
        <f>'15.Spieltag'!AK24</f>
        <v>4</v>
      </c>
      <c r="AJ24" s="23">
        <f>AG24+AH24</f>
        <v>187</v>
      </c>
      <c r="AK24" s="24">
        <f t="shared" si="5"/>
        <v>6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3</v>
      </c>
      <c r="F25" s="17"/>
      <c r="G25" s="18"/>
      <c r="H25" s="19">
        <f t="shared" ref="H25:H26" si="15">IF(OR(EXACT($F$7,F25)*(EXACT($G$7,G25)))=TRUE,$AO$9,IF(($G$7-$F$7=G25-F25),$AO$8,IF(OR(EXACT($F$7&gt;$G$7,F25&gt;G25)*EXACT($F$7=$G$7,F25=G25)*EXACT($F$7&lt;$G$7,F25&lt;G25)),$AO$7,0)))</f>
        <v>0</v>
      </c>
      <c r="I25" s="17"/>
      <c r="J25" s="18"/>
      <c r="K25" s="19">
        <f t="shared" ref="K25:K26" si="16">IF(OR(EXACT($I$7,I25)*(EXACT($J$7,J25)))=TRUE,$AO$9,IF(($J$7-$I$7=J25-I25),$AO$8,IF(OR(EXACT($I$7&gt;$J$7,I25&gt;J25)*EXACT($I$7=$J$7,I25=J25)*EXACT($I$7&lt;$J$7,I25&lt;J25)),$AO$7,0)))</f>
        <v>0</v>
      </c>
      <c r="L25" s="17"/>
      <c r="M25" s="18"/>
      <c r="N25" s="19">
        <f t="shared" ref="N25:N26" si="17">IF(OR(EXACT($L$7,L25)*(EXACT($M$7,M25)))=TRUE,$AO$9,IF(($M$7-$L$7=M25-L25),$AO$8,IF(OR(EXACT($L$7&gt;$M$7,L25&gt;M25)*EXACT($L$7=$M$7,L25=M25)*EXACT($L$7&lt;$M$7,L25&lt;M25)),$AO$7,0)))</f>
        <v>0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3</v>
      </c>
      <c r="R25" s="17"/>
      <c r="S25" s="18"/>
      <c r="T25" s="19">
        <f t="shared" ref="T25:T26" si="19">IF(OR(EXACT($R$7,R25)*(EXACT($S$7,S25)))=TRUE,$AO$9,IF(($S$7-$R$7=S25-R25),$AO$8,IF(OR(EXACT($R$7&gt;$S$7,R25&gt;S25)*EXACT($R$7=$S$7,R25=S25)*EXACT($R$7&lt;$S$7,R25&lt;S25)),$AO$7,0)))</f>
        <v>0</v>
      </c>
      <c r="U25" s="17"/>
      <c r="V25" s="18"/>
      <c r="W25" s="19">
        <f t="shared" ref="W25:W26" si="20"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ref="Z25:Z26" si="21">IF(OR(EXACT($X$7,X25)*(EXACT($Y$7,Y25)))=TRUE,$AO$9,IF(($Y$7-$X$7=Y25-X25),$AO$8,IF(OR(EXACT($X$7&gt;$Y$7,X25&gt;Y25)*EXACT($X$7=$Y$7,X25=Y25)*EXACT($X$7&lt;$Y$7,X25&lt;Y25)),$AO$7,0)))</f>
        <v>0</v>
      </c>
      <c r="AA25" s="17"/>
      <c r="AB25" s="18"/>
      <c r="AC25" s="19">
        <f t="shared" ref="AC25:AC26" si="22">IF(OR(EXACT($AA$7,AA25)*(EXACT($AB$7,AB25)))=TRUE,$AO$9,IF(($AB$7-$AA$7=AB25-AA25),$AO$8,IF(OR(EXACT($AA$7&gt;$AB$7,AA25&gt;AB25)*EXACT($AA$7=$AB$7,AA25=AB25)*EXACT($AA$7&lt;$AB$7,AA25&lt;AB25)),$AO$7,0)))</f>
        <v>0</v>
      </c>
      <c r="AD25" s="27"/>
      <c r="AE25" s="25"/>
      <c r="AF25" s="19"/>
      <c r="AG25" s="20">
        <f t="shared" ref="AG25:AG26" si="23">E25+H25+K25+N25+Q25+T25+W25+Z25+AC25+AF25</f>
        <v>6</v>
      </c>
      <c r="AH25" s="21">
        <f>'15.Spieltag'!AJ25</f>
        <v>0</v>
      </c>
      <c r="AI25" s="28">
        <f>'15.Spieltag'!AK25</f>
        <v>0</v>
      </c>
      <c r="AJ25" s="23">
        <f t="shared" ref="AJ25:AJ26" si="24">AG25+AH25</f>
        <v>6</v>
      </c>
      <c r="AK25" s="24">
        <f t="shared" si="5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3</v>
      </c>
      <c r="F26" s="17"/>
      <c r="G26" s="18"/>
      <c r="H26" s="19">
        <f t="shared" si="15"/>
        <v>0</v>
      </c>
      <c r="I26" s="17"/>
      <c r="J26" s="18"/>
      <c r="K26" s="19">
        <f t="shared" si="16"/>
        <v>0</v>
      </c>
      <c r="L26" s="17"/>
      <c r="M26" s="18"/>
      <c r="N26" s="19">
        <f t="shared" si="17"/>
        <v>0</v>
      </c>
      <c r="O26" s="17"/>
      <c r="P26" s="18"/>
      <c r="Q26" s="19" t="str">
        <f t="shared" si="18"/>
        <v>3</v>
      </c>
      <c r="R26" s="17"/>
      <c r="S26" s="18"/>
      <c r="T26" s="19">
        <f t="shared" si="19"/>
        <v>0</v>
      </c>
      <c r="U26" s="17"/>
      <c r="V26" s="18"/>
      <c r="W26" s="19">
        <f t="shared" si="20"/>
        <v>0</v>
      </c>
      <c r="X26" s="17"/>
      <c r="Y26" s="18"/>
      <c r="Z26" s="19">
        <f t="shared" si="21"/>
        <v>0</v>
      </c>
      <c r="AA26" s="17"/>
      <c r="AB26" s="18"/>
      <c r="AC26" s="19">
        <f t="shared" si="22"/>
        <v>0</v>
      </c>
      <c r="AD26" s="27"/>
      <c r="AE26" s="25"/>
      <c r="AF26" s="19"/>
      <c r="AG26" s="20">
        <f t="shared" si="23"/>
        <v>6</v>
      </c>
      <c r="AH26" s="21">
        <f>'15.Spieltag'!AJ26</f>
        <v>0</v>
      </c>
      <c r="AI26" s="28">
        <f>'15.Spieltag'!AK26</f>
        <v>0</v>
      </c>
      <c r="AJ26" s="23">
        <f t="shared" si="24"/>
        <v>6</v>
      </c>
      <c r="AK26" s="24">
        <f t="shared" si="5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9" priority="928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8" priority="9">
      <formula>($AG8&gt;40)</formula>
    </cfRule>
  </conditionalFormatting>
  <conditionalFormatting sqref="F6 X4 AA4 I4 F4 R6 I6 R4 L6 O6 L4 U6 C4 X6 O4 AA6">
    <cfRule type="cellIs" dxfId="97" priority="3" operator="equal">
      <formula>"Schalke 04"</formula>
    </cfRule>
  </conditionalFormatting>
  <conditionalFormatting sqref="C6 U4">
    <cfRule type="cellIs" dxfId="96" priority="2" operator="equal">
      <formula>"Schalke 04"</formula>
    </cfRule>
  </conditionalFormatting>
  <conditionalFormatting sqref="AG28:AG1048576 AG1:AG26">
    <cfRule type="top10" dxfId="95" priority="149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workbookViewId="0">
      <selection activeCell="H16" sqref="H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31</v>
      </c>
      <c r="B4" s="16"/>
      <c r="C4" s="16" t="s">
        <v>11</v>
      </c>
      <c r="F4" s="16" t="s">
        <v>73</v>
      </c>
      <c r="I4" s="16" t="s">
        <v>75</v>
      </c>
      <c r="L4" s="16" t="s">
        <v>77</v>
      </c>
      <c r="O4" s="16" t="s">
        <v>64</v>
      </c>
      <c r="R4" s="16" t="s">
        <v>72</v>
      </c>
      <c r="U4" s="16" t="s">
        <v>68</v>
      </c>
      <c r="X4" s="16" t="s">
        <v>12</v>
      </c>
      <c r="AA4" s="16" t="s">
        <v>63</v>
      </c>
      <c r="AE4" s="67"/>
      <c r="AF4" s="67"/>
      <c r="AK4" s="44"/>
    </row>
    <row r="5" spans="1:41" ht="13.5" thickBot="1" x14ac:dyDescent="0.25">
      <c r="B5" s="16"/>
      <c r="F5" s="1"/>
      <c r="U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74</v>
      </c>
      <c r="I6" s="16" t="s">
        <v>65</v>
      </c>
      <c r="L6" s="16" t="s">
        <v>70</v>
      </c>
      <c r="O6" s="16" t="s">
        <v>67</v>
      </c>
      <c r="R6" s="16" t="s">
        <v>76</v>
      </c>
      <c r="U6" s="16" t="s">
        <v>78</v>
      </c>
      <c r="X6" s="16" t="s">
        <v>66</v>
      </c>
      <c r="AA6" s="16" t="s">
        <v>71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89</v>
      </c>
      <c r="E7" s="69" t="s">
        <v>1</v>
      </c>
      <c r="F7" s="68" t="s">
        <v>79</v>
      </c>
      <c r="G7" s="68" t="s">
        <v>79</v>
      </c>
      <c r="H7" s="69" t="s">
        <v>1</v>
      </c>
      <c r="I7" s="68" t="s">
        <v>80</v>
      </c>
      <c r="J7" s="68" t="s">
        <v>14</v>
      </c>
      <c r="K7" s="69" t="s">
        <v>1</v>
      </c>
      <c r="L7" s="68" t="s">
        <v>13</v>
      </c>
      <c r="M7" s="68" t="s">
        <v>13</v>
      </c>
      <c r="N7" s="69" t="s">
        <v>1</v>
      </c>
      <c r="O7" s="68" t="s">
        <v>79</v>
      </c>
      <c r="P7" s="68" t="s">
        <v>13</v>
      </c>
      <c r="Q7" s="69" t="s">
        <v>1</v>
      </c>
      <c r="R7" s="68" t="s">
        <v>79</v>
      </c>
      <c r="S7" s="68" t="s">
        <v>79</v>
      </c>
      <c r="T7" s="69" t="s">
        <v>1</v>
      </c>
      <c r="U7" s="68" t="s">
        <v>13</v>
      </c>
      <c r="V7" s="68" t="s">
        <v>80</v>
      </c>
      <c r="W7" s="69" t="s">
        <v>1</v>
      </c>
      <c r="X7" s="68" t="s">
        <v>79</v>
      </c>
      <c r="Y7" s="68" t="s">
        <v>13</v>
      </c>
      <c r="Z7" s="69" t="s">
        <v>1</v>
      </c>
      <c r="AA7" s="68" t="s">
        <v>79</v>
      </c>
      <c r="AB7" s="68" t="s">
        <v>80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'16.Spieltag'!AJ8</f>
        <v>135</v>
      </c>
      <c r="AI8" s="28">
        <f>'16.Spieltag'!AK8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14</v>
      </c>
      <c r="B9" s="20" t="str">
        <f>'13.Spieltag'!B9</f>
        <v>Franzi04</v>
      </c>
      <c r="C9" s="17" t="s">
        <v>80</v>
      </c>
      <c r="D9" s="18" t="s">
        <v>2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79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80</v>
      </c>
      <c r="J9" s="18" t="s">
        <v>2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79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80</v>
      </c>
      <c r="P9" s="18" t="s">
        <v>13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2</v>
      </c>
      <c r="R9" s="17" t="s">
        <v>79</v>
      </c>
      <c r="S9" s="18" t="s">
        <v>13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79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79</v>
      </c>
      <c r="Y9" s="18" t="s">
        <v>13</v>
      </c>
      <c r="Z9" s="19" t="str">
        <f t="shared" ref="Z9:Z24" si="11">IF(OR(EXACT($X$7,X9)*(EXACT($Y$7,Y9)))=TRUE,$AO$9,IF(($Y$7-$X$7=Y9-X9),$AO$8,IF(OR(EXACT($X$7&gt;$Y$7,X9&gt;Y9)*EXACT($X$7=$Y$7,X9=Y9)*EXACT($X$7&lt;$Y$7,X9&lt;Y9)),$AO$7,0)))</f>
        <v>5</v>
      </c>
      <c r="AA9" s="17" t="s">
        <v>79</v>
      </c>
      <c r="AB9" s="18" t="s">
        <v>13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13</v>
      </c>
      <c r="AH9" s="21">
        <f>'16.Spieltag'!AJ9</f>
        <v>156</v>
      </c>
      <c r="AI9" s="28">
        <f>'16.Spieltag'!AK9</f>
        <v>14</v>
      </c>
      <c r="AJ9" s="23">
        <f t="shared" si="2"/>
        <v>169</v>
      </c>
      <c r="AK9" s="24">
        <f t="shared" si="3"/>
        <v>14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'16.Spieltag'!AJ10</f>
        <v>189</v>
      </c>
      <c r="AI10" s="28">
        <f>'16.Spieltag'!AK10</f>
        <v>3</v>
      </c>
      <c r="AJ10" s="23">
        <f t="shared" si="2"/>
        <v>189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5</v>
      </c>
      <c r="B11" s="20" t="str">
        <f>'13.Spieltag'!B11</f>
        <v>Lola04</v>
      </c>
      <c r="C11" s="17" t="s">
        <v>79</v>
      </c>
      <c r="D11" s="18" t="s">
        <v>80</v>
      </c>
      <c r="E11" s="19">
        <f t="shared" si="4"/>
        <v>0</v>
      </c>
      <c r="F11" s="17" t="s">
        <v>2</v>
      </c>
      <c r="G11" s="18" t="s">
        <v>79</v>
      </c>
      <c r="H11" s="19">
        <f t="shared" si="5"/>
        <v>0</v>
      </c>
      <c r="I11" s="17" t="s">
        <v>79</v>
      </c>
      <c r="J11" s="18" t="s">
        <v>79</v>
      </c>
      <c r="K11" s="19">
        <f t="shared" si="6"/>
        <v>0</v>
      </c>
      <c r="L11" s="17" t="s">
        <v>13</v>
      </c>
      <c r="M11" s="18" t="s">
        <v>79</v>
      </c>
      <c r="N11" s="19">
        <f t="shared" si="7"/>
        <v>0</v>
      </c>
      <c r="O11" s="17" t="s">
        <v>79</v>
      </c>
      <c r="P11" s="18" t="s">
        <v>80</v>
      </c>
      <c r="Q11" s="19">
        <f t="shared" si="8"/>
        <v>0</v>
      </c>
      <c r="R11" s="17" t="s">
        <v>13</v>
      </c>
      <c r="S11" s="18" t="s">
        <v>79</v>
      </c>
      <c r="T11" s="19">
        <f t="shared" si="9"/>
        <v>0</v>
      </c>
      <c r="U11" s="17" t="s">
        <v>2</v>
      </c>
      <c r="V11" s="18" t="s">
        <v>80</v>
      </c>
      <c r="W11" s="19" t="str">
        <f t="shared" si="10"/>
        <v>2</v>
      </c>
      <c r="X11" s="17" t="s">
        <v>13</v>
      </c>
      <c r="Y11" s="18" t="s">
        <v>13</v>
      </c>
      <c r="Z11" s="19">
        <f t="shared" si="11"/>
        <v>0</v>
      </c>
      <c r="AA11" s="17" t="s">
        <v>79</v>
      </c>
      <c r="AB11" s="18" t="s">
        <v>80</v>
      </c>
      <c r="AC11" s="19" t="str">
        <f t="shared" si="12"/>
        <v>5</v>
      </c>
      <c r="AD11" s="27"/>
      <c r="AE11" s="25"/>
      <c r="AF11" s="19"/>
      <c r="AG11" s="20">
        <f t="shared" si="1"/>
        <v>7</v>
      </c>
      <c r="AH11" s="21">
        <f>'16.Spieltag'!AJ11</f>
        <v>188</v>
      </c>
      <c r="AI11" s="28">
        <f>'16.Spieltag'!AK11</f>
        <v>5</v>
      </c>
      <c r="AJ11" s="23">
        <f t="shared" si="2"/>
        <v>195</v>
      </c>
      <c r="AK11" s="24">
        <f t="shared" si="3"/>
        <v>5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13</v>
      </c>
      <c r="E12" s="19">
        <f t="shared" si="4"/>
        <v>0</v>
      </c>
      <c r="F12" s="17" t="s">
        <v>2</v>
      </c>
      <c r="G12" s="18" t="s">
        <v>80</v>
      </c>
      <c r="H12" s="19">
        <f t="shared" si="5"/>
        <v>0</v>
      </c>
      <c r="I12" s="17" t="s">
        <v>79</v>
      </c>
      <c r="J12" s="18" t="s">
        <v>13</v>
      </c>
      <c r="K12" s="19" t="str">
        <f t="shared" si="6"/>
        <v>2</v>
      </c>
      <c r="L12" s="17" t="s">
        <v>13</v>
      </c>
      <c r="M12" s="18" t="s">
        <v>79</v>
      </c>
      <c r="N12" s="19">
        <f t="shared" si="7"/>
        <v>0</v>
      </c>
      <c r="O12" s="17" t="s">
        <v>79</v>
      </c>
      <c r="P12" s="18" t="s">
        <v>13</v>
      </c>
      <c r="Q12" s="19" t="str">
        <f t="shared" si="8"/>
        <v>5</v>
      </c>
      <c r="R12" s="17" t="s">
        <v>13</v>
      </c>
      <c r="S12" s="18" t="s">
        <v>13</v>
      </c>
      <c r="T12" s="19" t="str">
        <f t="shared" si="9"/>
        <v>3</v>
      </c>
      <c r="U12" s="17" t="s">
        <v>82</v>
      </c>
      <c r="V12" s="18" t="s">
        <v>79</v>
      </c>
      <c r="W12" s="19" t="str">
        <f t="shared" si="10"/>
        <v>2</v>
      </c>
      <c r="X12" s="17" t="s">
        <v>79</v>
      </c>
      <c r="Y12" s="18" t="s">
        <v>13</v>
      </c>
      <c r="Z12" s="19" t="str">
        <f t="shared" si="11"/>
        <v>5</v>
      </c>
      <c r="AA12" s="17" t="s">
        <v>13</v>
      </c>
      <c r="AB12" s="18" t="s">
        <v>2</v>
      </c>
      <c r="AC12" s="19">
        <f t="shared" si="12"/>
        <v>0</v>
      </c>
      <c r="AD12" s="26"/>
      <c r="AE12" s="25"/>
      <c r="AF12" s="19"/>
      <c r="AG12" s="20">
        <f t="shared" si="1"/>
        <v>17</v>
      </c>
      <c r="AH12" s="21">
        <f>'16.Spieltag'!AJ12</f>
        <v>202</v>
      </c>
      <c r="AI12" s="28">
        <f>'16.Spieltag'!AK12</f>
        <v>1</v>
      </c>
      <c r="AJ12" s="23">
        <f t="shared" si="2"/>
        <v>219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MB AC Norbert</v>
      </c>
      <c r="C13" s="17" t="s">
        <v>79</v>
      </c>
      <c r="D13" s="18" t="s">
        <v>79</v>
      </c>
      <c r="E13" s="19">
        <f t="shared" si="4"/>
        <v>0</v>
      </c>
      <c r="F13" s="17" t="s">
        <v>13</v>
      </c>
      <c r="G13" s="18" t="s">
        <v>79</v>
      </c>
      <c r="H13" s="19">
        <f t="shared" si="5"/>
        <v>0</v>
      </c>
      <c r="I13" s="17" t="s">
        <v>80</v>
      </c>
      <c r="J13" s="18" t="s">
        <v>13</v>
      </c>
      <c r="K13" s="19" t="str">
        <f t="shared" si="6"/>
        <v>2</v>
      </c>
      <c r="L13" s="17" t="s">
        <v>79</v>
      </c>
      <c r="M13" s="18" t="s">
        <v>79</v>
      </c>
      <c r="N13" s="19" t="str">
        <f t="shared" si="7"/>
        <v>3</v>
      </c>
      <c r="O13" s="17" t="s">
        <v>13</v>
      </c>
      <c r="P13" s="18" t="s">
        <v>79</v>
      </c>
      <c r="Q13" s="19">
        <f t="shared" si="8"/>
        <v>0</v>
      </c>
      <c r="R13" s="17" t="s">
        <v>79</v>
      </c>
      <c r="S13" s="18" t="s">
        <v>80</v>
      </c>
      <c r="T13" s="19">
        <f t="shared" si="9"/>
        <v>0</v>
      </c>
      <c r="U13" s="17" t="s">
        <v>13</v>
      </c>
      <c r="V13" s="18" t="s">
        <v>79</v>
      </c>
      <c r="W13" s="19" t="str">
        <f t="shared" si="10"/>
        <v>2</v>
      </c>
      <c r="X13" s="17" t="s">
        <v>80</v>
      </c>
      <c r="Y13" s="18" t="s">
        <v>13</v>
      </c>
      <c r="Z13" s="19" t="str">
        <f t="shared" si="11"/>
        <v>2</v>
      </c>
      <c r="AA13" s="17" t="s">
        <v>79</v>
      </c>
      <c r="AB13" s="18" t="s">
        <v>79</v>
      </c>
      <c r="AC13" s="19">
        <f t="shared" si="12"/>
        <v>0</v>
      </c>
      <c r="AD13" s="27"/>
      <c r="AE13" s="25"/>
      <c r="AF13" s="19"/>
      <c r="AG13" s="20">
        <f t="shared" si="1"/>
        <v>9</v>
      </c>
      <c r="AH13" s="21">
        <f>'16.Spieltag'!AJ13</f>
        <v>171</v>
      </c>
      <c r="AI13" s="28">
        <f>'16.Spieltag'!AK13</f>
        <v>9</v>
      </c>
      <c r="AJ13" s="23">
        <f t="shared" si="2"/>
        <v>180</v>
      </c>
      <c r="AK13" s="24">
        <f t="shared" si="3"/>
        <v>10</v>
      </c>
      <c r="AL13" s="1"/>
    </row>
    <row r="14" spans="1:41" ht="24.95" customHeight="1" thickBot="1" x14ac:dyDescent="0.25">
      <c r="A14" s="28">
        <f t="shared" si="0"/>
        <v>9</v>
      </c>
      <c r="B14" s="20" t="str">
        <f>'13.Spieltag'!B14</f>
        <v>Mike04</v>
      </c>
      <c r="C14" s="17" t="s">
        <v>13</v>
      </c>
      <c r="D14" s="18" t="s">
        <v>80</v>
      </c>
      <c r="E14" s="19">
        <f t="shared" si="4"/>
        <v>0</v>
      </c>
      <c r="F14" s="17" t="s">
        <v>2</v>
      </c>
      <c r="G14" s="18" t="s">
        <v>80</v>
      </c>
      <c r="H14" s="19">
        <f t="shared" si="5"/>
        <v>0</v>
      </c>
      <c r="I14" s="17" t="s">
        <v>80</v>
      </c>
      <c r="J14" s="18" t="s">
        <v>13</v>
      </c>
      <c r="K14" s="19" t="str">
        <f t="shared" si="6"/>
        <v>2</v>
      </c>
      <c r="L14" s="17" t="s">
        <v>13</v>
      </c>
      <c r="M14" s="18" t="s">
        <v>79</v>
      </c>
      <c r="N14" s="19">
        <f t="shared" si="7"/>
        <v>0</v>
      </c>
      <c r="O14" s="17" t="s">
        <v>80</v>
      </c>
      <c r="P14" s="18" t="s">
        <v>13</v>
      </c>
      <c r="Q14" s="19" t="str">
        <f t="shared" si="8"/>
        <v>2</v>
      </c>
      <c r="R14" s="17" t="s">
        <v>79</v>
      </c>
      <c r="S14" s="18" t="s">
        <v>13</v>
      </c>
      <c r="T14" s="19">
        <f t="shared" si="9"/>
        <v>0</v>
      </c>
      <c r="U14" s="17" t="s">
        <v>13</v>
      </c>
      <c r="V14" s="18" t="s">
        <v>80</v>
      </c>
      <c r="W14" s="19" t="str">
        <f t="shared" si="10"/>
        <v>5</v>
      </c>
      <c r="X14" s="17" t="s">
        <v>79</v>
      </c>
      <c r="Y14" s="18" t="s">
        <v>80</v>
      </c>
      <c r="Z14" s="19">
        <f t="shared" si="11"/>
        <v>0</v>
      </c>
      <c r="AA14" s="17" t="s">
        <v>79</v>
      </c>
      <c r="AB14" s="18" t="s">
        <v>13</v>
      </c>
      <c r="AC14" s="19">
        <f t="shared" si="12"/>
        <v>0</v>
      </c>
      <c r="AD14" s="27"/>
      <c r="AE14" s="25"/>
      <c r="AF14" s="19"/>
      <c r="AG14" s="20">
        <f t="shared" si="1"/>
        <v>9</v>
      </c>
      <c r="AH14" s="21">
        <f>'16.Spieltag'!AJ14</f>
        <v>172</v>
      </c>
      <c r="AI14" s="28">
        <f>'16.Spieltag'!AK14</f>
        <v>8</v>
      </c>
      <c r="AJ14" s="23">
        <f t="shared" si="2"/>
        <v>181</v>
      </c>
      <c r="AK14" s="24">
        <f t="shared" si="3"/>
        <v>9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 t="s">
        <v>79</v>
      </c>
      <c r="P15" s="18" t="s">
        <v>13</v>
      </c>
      <c r="Q15" s="19" t="str">
        <f t="shared" si="8"/>
        <v>5</v>
      </c>
      <c r="R15" s="17" t="s">
        <v>13</v>
      </c>
      <c r="S15" s="18" t="s">
        <v>79</v>
      </c>
      <c r="T15" s="19">
        <f t="shared" si="9"/>
        <v>0</v>
      </c>
      <c r="U15" s="17" t="s">
        <v>13</v>
      </c>
      <c r="V15" s="18" t="s">
        <v>79</v>
      </c>
      <c r="W15" s="19" t="str">
        <f t="shared" si="10"/>
        <v>2</v>
      </c>
      <c r="X15" s="17" t="s">
        <v>79</v>
      </c>
      <c r="Y15" s="18" t="s">
        <v>13</v>
      </c>
      <c r="Z15" s="19" t="str">
        <f t="shared" si="11"/>
        <v>5</v>
      </c>
      <c r="AA15" s="17" t="s">
        <v>79</v>
      </c>
      <c r="AB15" s="18" t="s">
        <v>2</v>
      </c>
      <c r="AC15" s="19">
        <f t="shared" si="12"/>
        <v>0</v>
      </c>
      <c r="AD15" s="27"/>
      <c r="AE15" s="25"/>
      <c r="AF15" s="19"/>
      <c r="AG15" s="20">
        <f t="shared" si="1"/>
        <v>12</v>
      </c>
      <c r="AH15" s="21">
        <f>'16.Spieltag'!AJ15</f>
        <v>152</v>
      </c>
      <c r="AI15" s="28">
        <f>'16.Spieltag'!AK15</f>
        <v>16</v>
      </c>
      <c r="AJ15" s="23">
        <f t="shared" si="2"/>
        <v>164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Reinhold</v>
      </c>
      <c r="C16" s="17" t="s">
        <v>13</v>
      </c>
      <c r="D16" s="18" t="s">
        <v>79</v>
      </c>
      <c r="E16" s="19">
        <f t="shared" si="4"/>
        <v>0</v>
      </c>
      <c r="F16" s="17" t="s">
        <v>90</v>
      </c>
      <c r="G16" s="18" t="s">
        <v>79</v>
      </c>
      <c r="H16" s="19">
        <f t="shared" si="5"/>
        <v>0</v>
      </c>
      <c r="I16" s="17" t="s">
        <v>80</v>
      </c>
      <c r="J16" s="18" t="s">
        <v>13</v>
      </c>
      <c r="K16" s="19" t="str">
        <f t="shared" si="6"/>
        <v>2</v>
      </c>
      <c r="L16" s="17" t="s">
        <v>2</v>
      </c>
      <c r="M16" s="18" t="s">
        <v>79</v>
      </c>
      <c r="N16" s="19">
        <f t="shared" si="7"/>
        <v>0</v>
      </c>
      <c r="O16" s="17" t="s">
        <v>13</v>
      </c>
      <c r="P16" s="18" t="s">
        <v>2</v>
      </c>
      <c r="Q16" s="19" t="str">
        <f t="shared" si="8"/>
        <v>3</v>
      </c>
      <c r="R16" s="17" t="s">
        <v>79</v>
      </c>
      <c r="S16" s="18" t="s">
        <v>80</v>
      </c>
      <c r="T16" s="19">
        <f t="shared" si="9"/>
        <v>0</v>
      </c>
      <c r="U16" s="17" t="s">
        <v>82</v>
      </c>
      <c r="V16" s="18" t="s">
        <v>13</v>
      </c>
      <c r="W16" s="19" t="str">
        <f t="shared" si="10"/>
        <v>3</v>
      </c>
      <c r="X16" s="17" t="s">
        <v>79</v>
      </c>
      <c r="Y16" s="18" t="s">
        <v>13</v>
      </c>
      <c r="Z16" s="19" t="str">
        <f t="shared" si="11"/>
        <v>5</v>
      </c>
      <c r="AA16" s="17" t="s">
        <v>2</v>
      </c>
      <c r="AB16" s="18" t="s">
        <v>79</v>
      </c>
      <c r="AC16" s="19" t="str">
        <f t="shared" si="12"/>
        <v>2</v>
      </c>
      <c r="AD16" s="27"/>
      <c r="AE16" s="25"/>
      <c r="AF16" s="19"/>
      <c r="AG16" s="20">
        <f t="shared" si="1"/>
        <v>15</v>
      </c>
      <c r="AH16" s="21">
        <f>'16.Spieltag'!AJ16</f>
        <v>169</v>
      </c>
      <c r="AI16" s="28">
        <f>'16.Spieltag'!AK16</f>
        <v>11</v>
      </c>
      <c r="AJ16" s="23">
        <f t="shared" si="2"/>
        <v>184</v>
      </c>
      <c r="AK16" s="24">
        <f t="shared" si="3"/>
        <v>8</v>
      </c>
      <c r="AL16" s="1"/>
    </row>
    <row r="17" spans="1:38" ht="24.95" customHeight="1" thickBot="1" x14ac:dyDescent="0.25">
      <c r="A17" s="28">
        <f t="shared" si="0"/>
        <v>13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 t="s">
        <v>79</v>
      </c>
      <c r="P17" s="18" t="s">
        <v>82</v>
      </c>
      <c r="Q17" s="19" t="str">
        <f t="shared" si="8"/>
        <v>2</v>
      </c>
      <c r="R17" s="17" t="s">
        <v>79</v>
      </c>
      <c r="S17" s="18" t="s">
        <v>13</v>
      </c>
      <c r="T17" s="19">
        <f t="shared" si="9"/>
        <v>0</v>
      </c>
      <c r="U17" s="17" t="s">
        <v>2</v>
      </c>
      <c r="V17" s="18" t="s">
        <v>79</v>
      </c>
      <c r="W17" s="19" t="str">
        <f t="shared" si="10"/>
        <v>3</v>
      </c>
      <c r="X17" s="17" t="s">
        <v>79</v>
      </c>
      <c r="Y17" s="18" t="s">
        <v>13</v>
      </c>
      <c r="Z17" s="19" t="str">
        <f t="shared" si="11"/>
        <v>5</v>
      </c>
      <c r="AA17" s="17" t="s">
        <v>80</v>
      </c>
      <c r="AB17" s="18" t="s">
        <v>79</v>
      </c>
      <c r="AC17" s="19">
        <f t="shared" si="12"/>
        <v>0</v>
      </c>
      <c r="AD17" s="27"/>
      <c r="AE17" s="25"/>
      <c r="AF17" s="19"/>
      <c r="AG17" s="20">
        <f t="shared" si="1"/>
        <v>10</v>
      </c>
      <c r="AH17" s="21">
        <f>'16.Spieltag'!AJ17</f>
        <v>160</v>
      </c>
      <c r="AI17" s="28">
        <f>'16.Spieltag'!AK17</f>
        <v>12</v>
      </c>
      <c r="AJ17" s="23">
        <f t="shared" si="2"/>
        <v>170</v>
      </c>
      <c r="AK17" s="24">
        <f t="shared" si="3"/>
        <v>13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Sascha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 t="s">
        <v>13</v>
      </c>
      <c r="P18" s="18" t="s">
        <v>2</v>
      </c>
      <c r="Q18" s="19" t="str">
        <f t="shared" si="8"/>
        <v>3</v>
      </c>
      <c r="R18" s="17" t="s">
        <v>79</v>
      </c>
      <c r="S18" s="18" t="s">
        <v>79</v>
      </c>
      <c r="T18" s="19" t="str">
        <f t="shared" si="9"/>
        <v>5</v>
      </c>
      <c r="U18" s="17" t="s">
        <v>13</v>
      </c>
      <c r="V18" s="18" t="s">
        <v>79</v>
      </c>
      <c r="W18" s="19" t="str">
        <f t="shared" si="10"/>
        <v>2</v>
      </c>
      <c r="X18" s="17" t="s">
        <v>79</v>
      </c>
      <c r="Y18" s="18" t="s">
        <v>2</v>
      </c>
      <c r="Z18" s="19" t="str">
        <f t="shared" si="11"/>
        <v>2</v>
      </c>
      <c r="AA18" s="17" t="s">
        <v>13</v>
      </c>
      <c r="AB18" s="18" t="s">
        <v>79</v>
      </c>
      <c r="AC18" s="19" t="str">
        <f t="shared" si="12"/>
        <v>3</v>
      </c>
      <c r="AD18" s="27"/>
      <c r="AE18" s="25"/>
      <c r="AF18" s="19"/>
      <c r="AG18" s="20">
        <f t="shared" si="1"/>
        <v>15</v>
      </c>
      <c r="AH18" s="21">
        <f>'16.Spieltag'!AJ18</f>
        <v>156</v>
      </c>
      <c r="AI18" s="28">
        <f>'16.Spieltag'!AK18</f>
        <v>14</v>
      </c>
      <c r="AJ18" s="23">
        <f t="shared" si="2"/>
        <v>171</v>
      </c>
      <c r="AK18" s="24">
        <f t="shared" si="3"/>
        <v>12</v>
      </c>
      <c r="AL18" s="1"/>
    </row>
    <row r="19" spans="1:38" ht="24.95" customHeight="1" thickBot="1" x14ac:dyDescent="0.25">
      <c r="A19" s="28">
        <f t="shared" si="0"/>
        <v>15</v>
      </c>
      <c r="B19" s="20" t="str">
        <f>'13.Spieltag'!B19</f>
        <v>Schalt04</v>
      </c>
      <c r="C19" s="17" t="s">
        <v>80</v>
      </c>
      <c r="D19" s="18" t="s">
        <v>2</v>
      </c>
      <c r="E19" s="19" t="str">
        <f t="shared" si="4"/>
        <v>2</v>
      </c>
      <c r="F19" s="17" t="s">
        <v>13</v>
      </c>
      <c r="G19" s="18" t="s">
        <v>79</v>
      </c>
      <c r="H19" s="19">
        <f t="shared" si="5"/>
        <v>0</v>
      </c>
      <c r="I19" s="17" t="s">
        <v>79</v>
      </c>
      <c r="J19" s="18" t="s">
        <v>79</v>
      </c>
      <c r="K19" s="19">
        <f t="shared" si="6"/>
        <v>0</v>
      </c>
      <c r="L19" s="17" t="s">
        <v>2</v>
      </c>
      <c r="M19" s="18" t="s">
        <v>79</v>
      </c>
      <c r="N19" s="19">
        <f t="shared" si="7"/>
        <v>0</v>
      </c>
      <c r="O19" s="17" t="s">
        <v>80</v>
      </c>
      <c r="P19" s="18" t="s">
        <v>14</v>
      </c>
      <c r="Q19" s="19" t="str">
        <f t="shared" si="8"/>
        <v>2</v>
      </c>
      <c r="R19" s="17" t="s">
        <v>13</v>
      </c>
      <c r="S19" s="18" t="s">
        <v>13</v>
      </c>
      <c r="T19" s="19" t="str">
        <f t="shared" si="9"/>
        <v>3</v>
      </c>
      <c r="U19" s="17" t="s">
        <v>2</v>
      </c>
      <c r="V19" s="18" t="s">
        <v>80</v>
      </c>
      <c r="W19" s="19" t="str">
        <f t="shared" si="10"/>
        <v>2</v>
      </c>
      <c r="X19" s="17" t="s">
        <v>80</v>
      </c>
      <c r="Y19" s="18" t="s">
        <v>80</v>
      </c>
      <c r="Z19" s="19">
        <f t="shared" si="11"/>
        <v>0</v>
      </c>
      <c r="AA19" s="17" t="s">
        <v>79</v>
      </c>
      <c r="AB19" s="18" t="s">
        <v>13</v>
      </c>
      <c r="AC19" s="19">
        <f t="shared" si="12"/>
        <v>0</v>
      </c>
      <c r="AD19" s="27"/>
      <c r="AE19" s="25"/>
      <c r="AF19" s="19"/>
      <c r="AG19" s="20">
        <f t="shared" si="1"/>
        <v>9</v>
      </c>
      <c r="AH19" s="21">
        <f>'16.Spieltag'!AJ19</f>
        <v>157</v>
      </c>
      <c r="AI19" s="28">
        <f>'16.Spieltag'!AK19</f>
        <v>13</v>
      </c>
      <c r="AJ19" s="23">
        <f t="shared" si="2"/>
        <v>166</v>
      </c>
      <c r="AK19" s="24">
        <f t="shared" si="3"/>
        <v>15</v>
      </c>
      <c r="AL19" s="1"/>
    </row>
    <row r="20" spans="1:38" ht="24.95" customHeight="1" thickBot="1" x14ac:dyDescent="0.25">
      <c r="A20" s="28">
        <f>AK20</f>
        <v>2</v>
      </c>
      <c r="B20" s="20" t="str">
        <f>'13.Spieltag'!B20</f>
        <v>schmiddi04</v>
      </c>
      <c r="C20" s="17" t="s">
        <v>79</v>
      </c>
      <c r="D20" s="18" t="s">
        <v>80</v>
      </c>
      <c r="E20" s="19">
        <f t="shared" si="4"/>
        <v>0</v>
      </c>
      <c r="F20" s="17" t="s">
        <v>82</v>
      </c>
      <c r="G20" s="18" t="s">
        <v>80</v>
      </c>
      <c r="H20" s="19">
        <f t="shared" si="5"/>
        <v>0</v>
      </c>
      <c r="I20" s="17" t="s">
        <v>79</v>
      </c>
      <c r="J20" s="18" t="s">
        <v>79</v>
      </c>
      <c r="K20" s="19">
        <f t="shared" si="6"/>
        <v>0</v>
      </c>
      <c r="L20" s="17" t="s">
        <v>80</v>
      </c>
      <c r="M20" s="18" t="s">
        <v>79</v>
      </c>
      <c r="N20" s="19">
        <f t="shared" si="7"/>
        <v>0</v>
      </c>
      <c r="O20" s="17" t="s">
        <v>79</v>
      </c>
      <c r="P20" s="18" t="s">
        <v>13</v>
      </c>
      <c r="Q20" s="19" t="str">
        <f t="shared" si="8"/>
        <v>5</v>
      </c>
      <c r="R20" s="17" t="s">
        <v>80</v>
      </c>
      <c r="S20" s="18" t="s">
        <v>13</v>
      </c>
      <c r="T20" s="19">
        <f t="shared" si="9"/>
        <v>0</v>
      </c>
      <c r="U20" s="17" t="s">
        <v>13</v>
      </c>
      <c r="V20" s="18" t="s">
        <v>79</v>
      </c>
      <c r="W20" s="19" t="str">
        <f t="shared" si="10"/>
        <v>2</v>
      </c>
      <c r="X20" s="17" t="s">
        <v>79</v>
      </c>
      <c r="Y20" s="18" t="s">
        <v>13</v>
      </c>
      <c r="Z20" s="19" t="str">
        <f t="shared" si="11"/>
        <v>5</v>
      </c>
      <c r="AA20" s="17" t="s">
        <v>79</v>
      </c>
      <c r="AB20" s="18" t="s">
        <v>79</v>
      </c>
      <c r="AC20" s="19">
        <f t="shared" si="12"/>
        <v>0</v>
      </c>
      <c r="AD20" s="27"/>
      <c r="AE20" s="25"/>
      <c r="AF20" s="19"/>
      <c r="AG20" s="20">
        <f>E20+H20+K20+N20+Q20+T20+W20+Z20+AC20+AF20</f>
        <v>12</v>
      </c>
      <c r="AH20" s="21">
        <f>'16.Spieltag'!AJ20</f>
        <v>198</v>
      </c>
      <c r="AI20" s="28">
        <f>'16.Spieltag'!AK20</f>
        <v>2</v>
      </c>
      <c r="AJ20" s="23">
        <f>AG20+AH20</f>
        <v>210</v>
      </c>
      <c r="AK20" s="24">
        <f t="shared" si="3"/>
        <v>2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79</v>
      </c>
      <c r="D21" s="18" t="s">
        <v>80</v>
      </c>
      <c r="E21" s="19">
        <f t="shared" si="4"/>
        <v>0</v>
      </c>
      <c r="F21" s="17" t="s">
        <v>13</v>
      </c>
      <c r="G21" s="18" t="s">
        <v>80</v>
      </c>
      <c r="H21" s="19">
        <f t="shared" si="5"/>
        <v>0</v>
      </c>
      <c r="I21" s="17" t="s">
        <v>79</v>
      </c>
      <c r="J21" s="18" t="s">
        <v>13</v>
      </c>
      <c r="K21" s="19" t="str">
        <f t="shared" si="6"/>
        <v>2</v>
      </c>
      <c r="L21" s="17" t="s">
        <v>13</v>
      </c>
      <c r="M21" s="18" t="s">
        <v>79</v>
      </c>
      <c r="N21" s="19">
        <f t="shared" si="7"/>
        <v>0</v>
      </c>
      <c r="O21" s="17" t="s">
        <v>79</v>
      </c>
      <c r="P21" s="18" t="s">
        <v>2</v>
      </c>
      <c r="Q21" s="19" t="str">
        <f t="shared" si="8"/>
        <v>2</v>
      </c>
      <c r="R21" s="17" t="s">
        <v>79</v>
      </c>
      <c r="S21" s="18" t="s">
        <v>13</v>
      </c>
      <c r="T21" s="19">
        <f t="shared" si="9"/>
        <v>0</v>
      </c>
      <c r="U21" s="17" t="s">
        <v>13</v>
      </c>
      <c r="V21" s="18" t="s">
        <v>80</v>
      </c>
      <c r="W21" s="19" t="str">
        <f t="shared" si="10"/>
        <v>5</v>
      </c>
      <c r="X21" s="17" t="s">
        <v>79</v>
      </c>
      <c r="Y21" s="18" t="s">
        <v>2</v>
      </c>
      <c r="Z21" s="19" t="str">
        <f t="shared" si="11"/>
        <v>2</v>
      </c>
      <c r="AA21" s="17" t="s">
        <v>79</v>
      </c>
      <c r="AB21" s="18" t="s">
        <v>79</v>
      </c>
      <c r="AC21" s="19">
        <f t="shared" si="12"/>
        <v>0</v>
      </c>
      <c r="AD21" s="27"/>
      <c r="AE21" s="25"/>
      <c r="AF21" s="19"/>
      <c r="AG21" s="20">
        <f>E21+H21+K21+N21+Q21+T21+W21+Z21+AC21+AF21</f>
        <v>11</v>
      </c>
      <c r="AH21" s="21">
        <f>'16.Spieltag'!AJ21</f>
        <v>175</v>
      </c>
      <c r="AI21" s="28">
        <f>'16.Spieltag'!AK21</f>
        <v>7</v>
      </c>
      <c r="AJ21" s="23">
        <f>AG21+AH21</f>
        <v>186</v>
      </c>
      <c r="AK21" s="24">
        <f t="shared" si="3"/>
        <v>7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13</v>
      </c>
      <c r="D22" s="18" t="s">
        <v>79</v>
      </c>
      <c r="E22" s="19">
        <f t="shared" si="4"/>
        <v>0</v>
      </c>
      <c r="F22" s="17" t="s">
        <v>82</v>
      </c>
      <c r="G22" s="18" t="s">
        <v>80</v>
      </c>
      <c r="H22" s="19">
        <f t="shared" si="5"/>
        <v>0</v>
      </c>
      <c r="I22" s="17" t="s">
        <v>79</v>
      </c>
      <c r="J22" s="18" t="s">
        <v>79</v>
      </c>
      <c r="K22" s="19">
        <f t="shared" si="6"/>
        <v>0</v>
      </c>
      <c r="L22" s="17" t="s">
        <v>13</v>
      </c>
      <c r="M22" s="18" t="s">
        <v>79</v>
      </c>
      <c r="N22" s="19">
        <f t="shared" si="7"/>
        <v>0</v>
      </c>
      <c r="O22" s="17" t="s">
        <v>80</v>
      </c>
      <c r="P22" s="18" t="s">
        <v>2</v>
      </c>
      <c r="Q22" s="19" t="str">
        <f t="shared" si="8"/>
        <v>2</v>
      </c>
      <c r="R22" s="17" t="s">
        <v>80</v>
      </c>
      <c r="S22" s="18" t="s">
        <v>13</v>
      </c>
      <c r="T22" s="19">
        <f t="shared" si="9"/>
        <v>0</v>
      </c>
      <c r="U22" s="17" t="s">
        <v>13</v>
      </c>
      <c r="V22" s="18" t="s">
        <v>80</v>
      </c>
      <c r="W22" s="19" t="str">
        <f t="shared" si="10"/>
        <v>5</v>
      </c>
      <c r="X22" s="17" t="s">
        <v>79</v>
      </c>
      <c r="Y22" s="18" t="s">
        <v>79</v>
      </c>
      <c r="Z22" s="19">
        <f t="shared" si="11"/>
        <v>0</v>
      </c>
      <c r="AA22" s="17" t="s">
        <v>80</v>
      </c>
      <c r="AB22" s="18" t="s">
        <v>13</v>
      </c>
      <c r="AC22" s="19">
        <f t="shared" si="12"/>
        <v>0</v>
      </c>
      <c r="AD22" s="27"/>
      <c r="AE22" s="25"/>
      <c r="AF22" s="19"/>
      <c r="AG22" s="20">
        <f>E22+H22+K22+N22+Q22+T22+W22+Z22+AC22+AF22</f>
        <v>7</v>
      </c>
      <c r="AH22" s="21">
        <f>'16.Spieltag'!AJ22</f>
        <v>171</v>
      </c>
      <c r="AI22" s="28">
        <f>'16.Spieltag'!AK22</f>
        <v>9</v>
      </c>
      <c r="AJ22" s="23">
        <f>AG22+AH22</f>
        <v>178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80</v>
      </c>
      <c r="D23" s="18" t="s">
        <v>82</v>
      </c>
      <c r="E23" s="19" t="str">
        <f t="shared" si="4"/>
        <v>2</v>
      </c>
      <c r="F23" s="17" t="s">
        <v>13</v>
      </c>
      <c r="G23" s="18" t="s">
        <v>80</v>
      </c>
      <c r="H23" s="19">
        <f t="shared" si="5"/>
        <v>0</v>
      </c>
      <c r="I23" s="17" t="s">
        <v>79</v>
      </c>
      <c r="J23" s="18" t="s">
        <v>13</v>
      </c>
      <c r="K23" s="19" t="str">
        <f t="shared" si="6"/>
        <v>2</v>
      </c>
      <c r="L23" s="17" t="s">
        <v>13</v>
      </c>
      <c r="M23" s="18" t="s">
        <v>80</v>
      </c>
      <c r="N23" s="19">
        <f t="shared" si="7"/>
        <v>0</v>
      </c>
      <c r="O23" s="17" t="s">
        <v>79</v>
      </c>
      <c r="P23" s="18" t="s">
        <v>13</v>
      </c>
      <c r="Q23" s="19" t="str">
        <f t="shared" si="8"/>
        <v>5</v>
      </c>
      <c r="R23" s="17" t="s">
        <v>13</v>
      </c>
      <c r="S23" s="18" t="s">
        <v>79</v>
      </c>
      <c r="T23" s="19">
        <f t="shared" si="9"/>
        <v>0</v>
      </c>
      <c r="U23" s="17" t="s">
        <v>2</v>
      </c>
      <c r="V23" s="18" t="s">
        <v>80</v>
      </c>
      <c r="W23" s="19" t="str">
        <f t="shared" si="10"/>
        <v>2</v>
      </c>
      <c r="X23" s="17" t="s">
        <v>13</v>
      </c>
      <c r="Y23" s="18" t="s">
        <v>79</v>
      </c>
      <c r="Z23" s="19">
        <f t="shared" si="11"/>
        <v>0</v>
      </c>
      <c r="AA23" s="17" t="s">
        <v>13</v>
      </c>
      <c r="AB23" s="18" t="s">
        <v>80</v>
      </c>
      <c r="AC23" s="19" t="str">
        <f t="shared" si="12"/>
        <v>2</v>
      </c>
      <c r="AD23" s="27"/>
      <c r="AE23" s="25"/>
      <c r="AF23" s="19"/>
      <c r="AG23" s="20">
        <f>E23+H23+K23+N23+Q23+T23+W23+Z23+AC23+AF23</f>
        <v>13</v>
      </c>
      <c r="AH23" s="21">
        <f>'16.Spieltag'!AJ23</f>
        <v>189</v>
      </c>
      <c r="AI23" s="28">
        <f>'16.Spieltag'!AK23</f>
        <v>3</v>
      </c>
      <c r="AJ23" s="23">
        <f>AG23+AH23</f>
        <v>202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79</v>
      </c>
      <c r="D24" s="18" t="s">
        <v>2</v>
      </c>
      <c r="E24" s="19" t="str">
        <f t="shared" si="4"/>
        <v>2</v>
      </c>
      <c r="F24" s="17" t="s">
        <v>2</v>
      </c>
      <c r="G24" s="18" t="s">
        <v>79</v>
      </c>
      <c r="H24" s="19">
        <f t="shared" si="5"/>
        <v>0</v>
      </c>
      <c r="I24" s="17" t="s">
        <v>79</v>
      </c>
      <c r="J24" s="18" t="s">
        <v>13</v>
      </c>
      <c r="K24" s="19" t="str">
        <f t="shared" si="6"/>
        <v>2</v>
      </c>
      <c r="L24" s="17" t="s">
        <v>13</v>
      </c>
      <c r="M24" s="18" t="s">
        <v>79</v>
      </c>
      <c r="N24" s="19">
        <f t="shared" si="7"/>
        <v>0</v>
      </c>
      <c r="O24" s="17" t="s">
        <v>79</v>
      </c>
      <c r="P24" s="18" t="s">
        <v>2</v>
      </c>
      <c r="Q24" s="19" t="str">
        <f t="shared" si="8"/>
        <v>2</v>
      </c>
      <c r="R24" s="17" t="s">
        <v>79</v>
      </c>
      <c r="S24" s="18" t="s">
        <v>13</v>
      </c>
      <c r="T24" s="19">
        <f t="shared" si="9"/>
        <v>0</v>
      </c>
      <c r="U24" s="17" t="s">
        <v>13</v>
      </c>
      <c r="V24" s="18" t="s">
        <v>80</v>
      </c>
      <c r="W24" s="19" t="str">
        <f t="shared" si="10"/>
        <v>5</v>
      </c>
      <c r="X24" s="17" t="s">
        <v>79</v>
      </c>
      <c r="Y24" s="18" t="s">
        <v>13</v>
      </c>
      <c r="Z24" s="19" t="str">
        <f t="shared" si="11"/>
        <v>5</v>
      </c>
      <c r="AA24" s="17" t="s">
        <v>79</v>
      </c>
      <c r="AB24" s="18" t="s">
        <v>13</v>
      </c>
      <c r="AC24" s="19">
        <f t="shared" si="12"/>
        <v>0</v>
      </c>
      <c r="AD24" s="27"/>
      <c r="AE24" s="25"/>
      <c r="AF24" s="19"/>
      <c r="AG24" s="20">
        <f>E24+H24+K24+N24+Q24+T24+W24+Z24+AC24+AF24</f>
        <v>16</v>
      </c>
      <c r="AH24" s="21">
        <f>'16.Spieltag'!AJ24</f>
        <v>187</v>
      </c>
      <c r="AI24" s="28">
        <f>'16.Spieltag'!AK24</f>
        <v>6</v>
      </c>
      <c r="AJ24" s="23">
        <f>AG24+AH24</f>
        <v>203</v>
      </c>
      <c r="AK24" s="24">
        <f t="shared" si="3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4" priority="91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3" priority="4">
      <formula>($AG8&gt;40)</formula>
    </cfRule>
  </conditionalFormatting>
  <conditionalFormatting sqref="U4 O4 AA4 X4 C4 L6 F4 I6 X6 L4 O6 I4 R6 R4 AA6">
    <cfRule type="cellIs" dxfId="92" priority="3" operator="equal">
      <formula>"Schalke 04"</formula>
    </cfRule>
  </conditionalFormatting>
  <conditionalFormatting sqref="O6 C6 L6 X4 U6 F6">
    <cfRule type="cellIs" dxfId="91" priority="2" operator="equal">
      <formula>"Schalke 04"</formula>
    </cfRule>
  </conditionalFormatting>
  <conditionalFormatting sqref="AG28:AG1048576 AG1:AG26">
    <cfRule type="top10" dxfId="90" priority="149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workbookViewId="0">
      <selection activeCell="AT21" sqref="AT20:AT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E1" s="13"/>
      <c r="H1" s="1"/>
      <c r="K1" s="1"/>
      <c r="N1" s="1"/>
      <c r="Q1" s="1"/>
      <c r="T1" s="1"/>
      <c r="Z1" s="1"/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E3" s="13"/>
      <c r="H3" s="1"/>
      <c r="K3" s="1"/>
      <c r="N3" s="1"/>
      <c r="Q3" s="1"/>
      <c r="T3" s="1"/>
      <c r="Z3" s="1"/>
      <c r="AD3" s="16"/>
      <c r="AE3" s="65"/>
      <c r="AF3" s="65"/>
    </row>
    <row r="4" spans="1:41" ht="16.5" thickBot="1" x14ac:dyDescent="0.3">
      <c r="A4" s="2" t="s">
        <v>32</v>
      </c>
      <c r="B4" s="16"/>
      <c r="C4" s="16" t="s">
        <v>69</v>
      </c>
      <c r="F4" s="16" t="s">
        <v>64</v>
      </c>
      <c r="H4" s="1"/>
      <c r="I4" s="16" t="s">
        <v>72</v>
      </c>
      <c r="L4" s="16" t="s">
        <v>75</v>
      </c>
      <c r="O4" s="16" t="s">
        <v>12</v>
      </c>
      <c r="R4" s="16" t="s">
        <v>77</v>
      </c>
      <c r="U4" s="16" t="s">
        <v>73</v>
      </c>
      <c r="X4" s="16" t="s">
        <v>11</v>
      </c>
      <c r="AA4" s="16" t="s">
        <v>68</v>
      </c>
      <c r="AE4" s="67"/>
      <c r="AF4" s="67"/>
      <c r="AK4" s="44"/>
    </row>
    <row r="5" spans="1:41" ht="13.5" thickBot="1" x14ac:dyDescent="0.25">
      <c r="B5" s="16"/>
      <c r="F5" s="1"/>
      <c r="AA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70</v>
      </c>
      <c r="F6" s="16" t="s">
        <v>78</v>
      </c>
      <c r="H6" s="1"/>
      <c r="I6" s="16" t="s">
        <v>63</v>
      </c>
      <c r="L6" s="16" t="s">
        <v>66</v>
      </c>
      <c r="O6" s="16" t="s">
        <v>65</v>
      </c>
      <c r="R6" s="16" t="s">
        <v>71</v>
      </c>
      <c r="U6" s="16" t="s">
        <v>76</v>
      </c>
      <c r="X6" s="16" t="s">
        <v>74</v>
      </c>
      <c r="AA6" s="16" t="s">
        <v>67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79</v>
      </c>
      <c r="E7" s="69" t="s">
        <v>1</v>
      </c>
      <c r="F7" s="68" t="s">
        <v>14</v>
      </c>
      <c r="G7" s="68" t="s">
        <v>13</v>
      </c>
      <c r="H7" s="69" t="s">
        <v>1</v>
      </c>
      <c r="I7" s="68" t="s">
        <v>2</v>
      </c>
      <c r="J7" s="68" t="s">
        <v>79</v>
      </c>
      <c r="K7" s="69" t="s">
        <v>1</v>
      </c>
      <c r="L7" s="68" t="s">
        <v>80</v>
      </c>
      <c r="M7" s="68" t="s">
        <v>13</v>
      </c>
      <c r="N7" s="69" t="s">
        <v>1</v>
      </c>
      <c r="O7" s="68" t="s">
        <v>13</v>
      </c>
      <c r="P7" s="68" t="s">
        <v>79</v>
      </c>
      <c r="Q7" s="69" t="s">
        <v>1</v>
      </c>
      <c r="R7" s="68" t="s">
        <v>79</v>
      </c>
      <c r="S7" s="68" t="s">
        <v>82</v>
      </c>
      <c r="T7" s="69" t="s">
        <v>1</v>
      </c>
      <c r="U7" s="68" t="s">
        <v>79</v>
      </c>
      <c r="V7" s="68" t="s">
        <v>79</v>
      </c>
      <c r="W7" s="69" t="s">
        <v>1</v>
      </c>
      <c r="X7" s="68" t="s">
        <v>80</v>
      </c>
      <c r="Y7" s="68" t="s">
        <v>80</v>
      </c>
      <c r="Z7" s="69" t="s">
        <v>1</v>
      </c>
      <c r="AA7" s="68" t="s">
        <v>80</v>
      </c>
      <c r="AB7" s="68" t="s">
        <v>13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'17.Spieltag'!AJ8</f>
        <v>135</v>
      </c>
      <c r="AI8" s="28">
        <f>'17.Spieltag'!AK8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14</v>
      </c>
      <c r="B9" s="20" t="str">
        <f>'13.Spieltag'!B9</f>
        <v>Franzi04</v>
      </c>
      <c r="C9" s="17" t="s">
        <v>2</v>
      </c>
      <c r="D9" s="18" t="s">
        <v>80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2</v>
      </c>
      <c r="F9" s="17" t="s">
        <v>79</v>
      </c>
      <c r="G9" s="18" t="s">
        <v>13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13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79</v>
      </c>
      <c r="M9" s="18" t="s">
        <v>13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2</v>
      </c>
      <c r="O9" s="17" t="s">
        <v>80</v>
      </c>
      <c r="P9" s="18" t="s">
        <v>2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79</v>
      </c>
      <c r="S9" s="18" t="s">
        <v>13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79</v>
      </c>
      <c r="W9" s="19">
        <f t="shared" ref="W9:W24" si="10">IF(OR(EXACT($U$7,U9)*(EXACT($V$7,V9)))=TRUE,$AO$9,IF(($V$7-$U$7=V9-U9),$AO$8,IF(OR(EXACT($U$7&gt;$V$7,U9&gt;V9)*EXACT($U$7=$V$7,U9=V9)*EXACT($U$7&lt;$V$7,U9&lt;V9)),$AO$7,0)))</f>
        <v>0</v>
      </c>
      <c r="X9" s="17" t="s">
        <v>79</v>
      </c>
      <c r="Y9" s="18" t="s">
        <v>2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79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6</v>
      </c>
      <c r="AH9" s="21">
        <f>'17.Spieltag'!AJ9</f>
        <v>169</v>
      </c>
      <c r="AI9" s="28">
        <f>'17.Spieltag'!AK9</f>
        <v>14</v>
      </c>
      <c r="AJ9" s="23">
        <f t="shared" si="2"/>
        <v>175</v>
      </c>
      <c r="AK9" s="24">
        <f t="shared" si="3"/>
        <v>14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5</v>
      </c>
      <c r="B10" s="20" t="str">
        <f>'13.Spieltag'!B10</f>
        <v>jupp04</v>
      </c>
      <c r="C10" s="17" t="s">
        <v>89</v>
      </c>
      <c r="D10" s="18" t="s">
        <v>79</v>
      </c>
      <c r="E10" s="19" t="str">
        <f t="shared" si="4"/>
        <v>2</v>
      </c>
      <c r="F10" s="17" t="s">
        <v>13</v>
      </c>
      <c r="G10" s="18" t="s">
        <v>13</v>
      </c>
      <c r="H10" s="19">
        <f t="shared" si="5"/>
        <v>0</v>
      </c>
      <c r="I10" s="17" t="s">
        <v>2</v>
      </c>
      <c r="J10" s="18" t="s">
        <v>79</v>
      </c>
      <c r="K10" s="19" t="str">
        <f t="shared" si="6"/>
        <v>5</v>
      </c>
      <c r="L10" s="17" t="s">
        <v>79</v>
      </c>
      <c r="M10" s="18" t="s">
        <v>2</v>
      </c>
      <c r="N10" s="19" t="str">
        <f t="shared" si="7"/>
        <v>3</v>
      </c>
      <c r="O10" s="17" t="s">
        <v>13</v>
      </c>
      <c r="P10" s="18" t="s">
        <v>79</v>
      </c>
      <c r="Q10" s="19" t="str">
        <f t="shared" si="8"/>
        <v>5</v>
      </c>
      <c r="R10" s="17" t="s">
        <v>13</v>
      </c>
      <c r="S10" s="18" t="s">
        <v>79</v>
      </c>
      <c r="T10" s="19">
        <f t="shared" si="9"/>
        <v>0</v>
      </c>
      <c r="U10" s="17" t="s">
        <v>13</v>
      </c>
      <c r="V10" s="18" t="s">
        <v>2</v>
      </c>
      <c r="W10" s="19">
        <f t="shared" si="10"/>
        <v>0</v>
      </c>
      <c r="X10" s="17" t="s">
        <v>79</v>
      </c>
      <c r="Y10" s="18" t="s">
        <v>80</v>
      </c>
      <c r="Z10" s="19">
        <f t="shared" si="11"/>
        <v>0</v>
      </c>
      <c r="AA10" s="17" t="s">
        <v>79</v>
      </c>
      <c r="AB10" s="18" t="s">
        <v>13</v>
      </c>
      <c r="AC10" s="19" t="str">
        <f t="shared" si="12"/>
        <v>2</v>
      </c>
      <c r="AD10" s="27"/>
      <c r="AE10" s="25"/>
      <c r="AF10" s="19"/>
      <c r="AG10" s="20">
        <f t="shared" si="1"/>
        <v>17</v>
      </c>
      <c r="AH10" s="21">
        <f>'17.Spieltag'!AJ10</f>
        <v>189</v>
      </c>
      <c r="AI10" s="28">
        <f>'17.Spieltag'!AK10</f>
        <v>6</v>
      </c>
      <c r="AJ10" s="23">
        <f t="shared" si="2"/>
        <v>206</v>
      </c>
      <c r="AK10" s="24">
        <f t="shared" si="3"/>
        <v>5</v>
      </c>
      <c r="AL10" s="72"/>
    </row>
    <row r="11" spans="1:41" ht="24.95" customHeight="1" thickBot="1" x14ac:dyDescent="0.25">
      <c r="A11" s="28">
        <f t="shared" si="0"/>
        <v>6</v>
      </c>
      <c r="B11" s="20" t="str">
        <f>'13.Spieltag'!B11</f>
        <v>Lola04</v>
      </c>
      <c r="C11" s="17" t="s">
        <v>2</v>
      </c>
      <c r="D11" s="18" t="s">
        <v>80</v>
      </c>
      <c r="E11" s="19" t="str">
        <f t="shared" si="4"/>
        <v>2</v>
      </c>
      <c r="F11" s="17" t="s">
        <v>13</v>
      </c>
      <c r="G11" s="18" t="s">
        <v>79</v>
      </c>
      <c r="H11" s="19" t="str">
        <f t="shared" si="5"/>
        <v>2</v>
      </c>
      <c r="I11" s="17" t="s">
        <v>13</v>
      </c>
      <c r="J11" s="18" t="s">
        <v>79</v>
      </c>
      <c r="K11" s="19" t="str">
        <f t="shared" si="6"/>
        <v>2</v>
      </c>
      <c r="L11" s="17" t="s">
        <v>79</v>
      </c>
      <c r="M11" s="18" t="s">
        <v>2</v>
      </c>
      <c r="N11" s="19" t="str">
        <f t="shared" si="7"/>
        <v>3</v>
      </c>
      <c r="O11" s="17" t="s">
        <v>79</v>
      </c>
      <c r="P11" s="18" t="s">
        <v>79</v>
      </c>
      <c r="Q11" s="19">
        <f t="shared" si="8"/>
        <v>0</v>
      </c>
      <c r="R11" s="17" t="s">
        <v>2</v>
      </c>
      <c r="S11" s="18" t="s">
        <v>79</v>
      </c>
      <c r="T11" s="19">
        <f t="shared" si="9"/>
        <v>0</v>
      </c>
      <c r="U11" s="17" t="s">
        <v>2</v>
      </c>
      <c r="V11" s="18" t="s">
        <v>79</v>
      </c>
      <c r="W11" s="19">
        <f t="shared" si="10"/>
        <v>0</v>
      </c>
      <c r="X11" s="17" t="s">
        <v>79</v>
      </c>
      <c r="Y11" s="18" t="s">
        <v>80</v>
      </c>
      <c r="Z11" s="19">
        <f t="shared" si="11"/>
        <v>0</v>
      </c>
      <c r="AA11" s="17" t="s">
        <v>13</v>
      </c>
      <c r="AB11" s="18" t="s">
        <v>79</v>
      </c>
      <c r="AC11" s="19">
        <f t="shared" si="12"/>
        <v>0</v>
      </c>
      <c r="AD11" s="27"/>
      <c r="AE11" s="25"/>
      <c r="AF11" s="19"/>
      <c r="AG11" s="20">
        <f t="shared" si="1"/>
        <v>9</v>
      </c>
      <c r="AH11" s="21">
        <f>'17.Spieltag'!AJ11</f>
        <v>195</v>
      </c>
      <c r="AI11" s="28">
        <f>'17.Spieltag'!AK11</f>
        <v>5</v>
      </c>
      <c r="AJ11" s="23">
        <f t="shared" si="2"/>
        <v>204</v>
      </c>
      <c r="AK11" s="24">
        <f t="shared" si="3"/>
        <v>6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2</v>
      </c>
      <c r="D12" s="18" t="s">
        <v>79</v>
      </c>
      <c r="E12" s="19" t="str">
        <f t="shared" si="4"/>
        <v>2</v>
      </c>
      <c r="F12" s="17" t="s">
        <v>13</v>
      </c>
      <c r="G12" s="18" t="s">
        <v>79</v>
      </c>
      <c r="H12" s="19" t="str">
        <f t="shared" si="5"/>
        <v>2</v>
      </c>
      <c r="I12" s="17" t="s">
        <v>13</v>
      </c>
      <c r="J12" s="18" t="s">
        <v>79</v>
      </c>
      <c r="K12" s="19" t="str">
        <f t="shared" si="6"/>
        <v>2</v>
      </c>
      <c r="L12" s="17" t="s">
        <v>79</v>
      </c>
      <c r="M12" s="18" t="s">
        <v>82</v>
      </c>
      <c r="N12" s="19" t="str">
        <f t="shared" si="7"/>
        <v>2</v>
      </c>
      <c r="O12" s="17" t="s">
        <v>79</v>
      </c>
      <c r="P12" s="18" t="s">
        <v>2</v>
      </c>
      <c r="Q12" s="19">
        <f t="shared" si="8"/>
        <v>0</v>
      </c>
      <c r="R12" s="17" t="s">
        <v>13</v>
      </c>
      <c r="S12" s="18" t="s">
        <v>13</v>
      </c>
      <c r="T12" s="19">
        <f t="shared" si="9"/>
        <v>0</v>
      </c>
      <c r="U12" s="17" t="s">
        <v>2</v>
      </c>
      <c r="V12" s="18" t="s">
        <v>79</v>
      </c>
      <c r="W12" s="19">
        <f t="shared" si="10"/>
        <v>0</v>
      </c>
      <c r="X12" s="17" t="s">
        <v>13</v>
      </c>
      <c r="Y12" s="18" t="s">
        <v>79</v>
      </c>
      <c r="Z12" s="19">
        <f t="shared" si="11"/>
        <v>0</v>
      </c>
      <c r="AA12" s="17" t="s">
        <v>13</v>
      </c>
      <c r="AB12" s="18" t="s">
        <v>13</v>
      </c>
      <c r="AC12" s="19">
        <f t="shared" si="12"/>
        <v>0</v>
      </c>
      <c r="AD12" s="26"/>
      <c r="AE12" s="25"/>
      <c r="AF12" s="19"/>
      <c r="AG12" s="20">
        <f t="shared" si="1"/>
        <v>8</v>
      </c>
      <c r="AH12" s="21">
        <f>'17.Spieltag'!AJ12</f>
        <v>219</v>
      </c>
      <c r="AI12" s="28">
        <f>'17.Spieltag'!AK12</f>
        <v>1</v>
      </c>
      <c r="AJ12" s="23">
        <f t="shared" si="2"/>
        <v>227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MB AC Norbert</v>
      </c>
      <c r="C13" s="17" t="s">
        <v>2</v>
      </c>
      <c r="D13" s="18" t="s">
        <v>80</v>
      </c>
      <c r="E13" s="19" t="str">
        <f t="shared" si="4"/>
        <v>2</v>
      </c>
      <c r="F13" s="17" t="s">
        <v>13</v>
      </c>
      <c r="G13" s="18" t="s">
        <v>80</v>
      </c>
      <c r="H13" s="19" t="str">
        <f t="shared" si="5"/>
        <v>2</v>
      </c>
      <c r="I13" s="17" t="s">
        <v>13</v>
      </c>
      <c r="J13" s="18" t="s">
        <v>80</v>
      </c>
      <c r="K13" s="19" t="str">
        <f t="shared" si="6"/>
        <v>3</v>
      </c>
      <c r="L13" s="17" t="s">
        <v>79</v>
      </c>
      <c r="M13" s="18" t="s">
        <v>2</v>
      </c>
      <c r="N13" s="19" t="str">
        <f t="shared" si="7"/>
        <v>3</v>
      </c>
      <c r="O13" s="17" t="s">
        <v>79</v>
      </c>
      <c r="P13" s="18" t="s">
        <v>79</v>
      </c>
      <c r="Q13" s="19">
        <f t="shared" si="8"/>
        <v>0</v>
      </c>
      <c r="R13" s="17" t="s">
        <v>79</v>
      </c>
      <c r="S13" s="18" t="s">
        <v>13</v>
      </c>
      <c r="T13" s="19" t="str">
        <f t="shared" si="9"/>
        <v>2</v>
      </c>
      <c r="U13" s="17" t="s">
        <v>13</v>
      </c>
      <c r="V13" s="18" t="s">
        <v>79</v>
      </c>
      <c r="W13" s="19">
        <f t="shared" si="10"/>
        <v>0</v>
      </c>
      <c r="X13" s="17" t="s">
        <v>2</v>
      </c>
      <c r="Y13" s="18" t="s">
        <v>79</v>
      </c>
      <c r="Z13" s="19">
        <f t="shared" si="11"/>
        <v>0</v>
      </c>
      <c r="AA13" s="17" t="s">
        <v>79</v>
      </c>
      <c r="AB13" s="18" t="s">
        <v>80</v>
      </c>
      <c r="AC13" s="19">
        <f t="shared" si="12"/>
        <v>0</v>
      </c>
      <c r="AD13" s="27"/>
      <c r="AE13" s="25"/>
      <c r="AF13" s="19"/>
      <c r="AG13" s="20">
        <f t="shared" si="1"/>
        <v>12</v>
      </c>
      <c r="AH13" s="21">
        <f>'17.Spieltag'!AJ13</f>
        <v>180</v>
      </c>
      <c r="AI13" s="28">
        <f>'17.Spieltag'!AK13</f>
        <v>10</v>
      </c>
      <c r="AJ13" s="23">
        <f t="shared" si="2"/>
        <v>192</v>
      </c>
      <c r="AK13" s="24">
        <f t="shared" si="3"/>
        <v>9</v>
      </c>
      <c r="AL13" s="1"/>
    </row>
    <row r="14" spans="1:41" ht="24.95" customHeight="1" thickBot="1" x14ac:dyDescent="0.25">
      <c r="A14" s="28">
        <f t="shared" si="0"/>
        <v>9</v>
      </c>
      <c r="B14" s="20" t="str">
        <f>'13.Spieltag'!B14</f>
        <v>Mike04</v>
      </c>
      <c r="C14" s="17" t="s">
        <v>2</v>
      </c>
      <c r="D14" s="18" t="s">
        <v>80</v>
      </c>
      <c r="E14" s="19" t="str">
        <f t="shared" si="4"/>
        <v>2</v>
      </c>
      <c r="F14" s="17" t="s">
        <v>13</v>
      </c>
      <c r="G14" s="18" t="s">
        <v>79</v>
      </c>
      <c r="H14" s="19" t="str">
        <f t="shared" si="5"/>
        <v>2</v>
      </c>
      <c r="I14" s="17" t="s">
        <v>13</v>
      </c>
      <c r="J14" s="18" t="s">
        <v>80</v>
      </c>
      <c r="K14" s="19" t="str">
        <f t="shared" si="6"/>
        <v>3</v>
      </c>
      <c r="L14" s="17" t="s">
        <v>79</v>
      </c>
      <c r="M14" s="18" t="s">
        <v>13</v>
      </c>
      <c r="N14" s="19" t="str">
        <f t="shared" si="7"/>
        <v>2</v>
      </c>
      <c r="O14" s="17" t="s">
        <v>80</v>
      </c>
      <c r="P14" s="18" t="s">
        <v>13</v>
      </c>
      <c r="Q14" s="19">
        <f t="shared" si="8"/>
        <v>0</v>
      </c>
      <c r="R14" s="17" t="s">
        <v>79</v>
      </c>
      <c r="S14" s="18" t="s">
        <v>79</v>
      </c>
      <c r="T14" s="19">
        <f t="shared" si="9"/>
        <v>0</v>
      </c>
      <c r="U14" s="17" t="s">
        <v>13</v>
      </c>
      <c r="V14" s="18" t="s">
        <v>80</v>
      </c>
      <c r="W14" s="19">
        <f t="shared" si="10"/>
        <v>0</v>
      </c>
      <c r="X14" s="17" t="s">
        <v>13</v>
      </c>
      <c r="Y14" s="18" t="s">
        <v>80</v>
      </c>
      <c r="Z14" s="19">
        <f t="shared" si="11"/>
        <v>0</v>
      </c>
      <c r="AA14" s="17" t="s">
        <v>79</v>
      </c>
      <c r="AB14" s="18" t="s">
        <v>13</v>
      </c>
      <c r="AC14" s="19" t="str">
        <f t="shared" si="12"/>
        <v>2</v>
      </c>
      <c r="AD14" s="27"/>
      <c r="AE14" s="25"/>
      <c r="AF14" s="19"/>
      <c r="AG14" s="20">
        <f t="shared" si="1"/>
        <v>11</v>
      </c>
      <c r="AH14" s="21">
        <f>'17.Spieltag'!AJ14</f>
        <v>181</v>
      </c>
      <c r="AI14" s="28">
        <f>'17.Spieltag'!AK14</f>
        <v>9</v>
      </c>
      <c r="AJ14" s="23">
        <f t="shared" si="2"/>
        <v>192</v>
      </c>
      <c r="AK14" s="24">
        <f t="shared" si="3"/>
        <v>9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19"/>
      <c r="X15" s="17" t="s">
        <v>13</v>
      </c>
      <c r="Y15" s="18" t="s">
        <v>79</v>
      </c>
      <c r="Z15" s="19">
        <f t="shared" si="11"/>
        <v>0</v>
      </c>
      <c r="AA15" s="17" t="s">
        <v>79</v>
      </c>
      <c r="AB15" s="18" t="s">
        <v>79</v>
      </c>
      <c r="AC15" s="19">
        <f t="shared" si="12"/>
        <v>0</v>
      </c>
      <c r="AD15" s="27"/>
      <c r="AE15" s="25"/>
      <c r="AF15" s="19"/>
      <c r="AG15" s="20">
        <f t="shared" si="1"/>
        <v>0</v>
      </c>
      <c r="AH15" s="21">
        <f>'17.Spieltag'!AJ15</f>
        <v>164</v>
      </c>
      <c r="AI15" s="28">
        <f>'17.Spieltag'!AK15</f>
        <v>16</v>
      </c>
      <c r="AJ15" s="23">
        <f t="shared" si="2"/>
        <v>164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Reinhold</v>
      </c>
      <c r="C16" s="17" t="s">
        <v>2</v>
      </c>
      <c r="D16" s="18" t="s">
        <v>80</v>
      </c>
      <c r="E16" s="19" t="str">
        <f t="shared" si="4"/>
        <v>2</v>
      </c>
      <c r="F16" s="17" t="s">
        <v>13</v>
      </c>
      <c r="G16" s="18" t="s">
        <v>79</v>
      </c>
      <c r="H16" s="19" t="str">
        <f t="shared" si="5"/>
        <v>2</v>
      </c>
      <c r="I16" s="17" t="s">
        <v>13</v>
      </c>
      <c r="J16" s="18" t="s">
        <v>79</v>
      </c>
      <c r="K16" s="19" t="str">
        <f t="shared" si="6"/>
        <v>2</v>
      </c>
      <c r="L16" s="17" t="s">
        <v>79</v>
      </c>
      <c r="M16" s="18" t="s">
        <v>2</v>
      </c>
      <c r="N16" s="19" t="str">
        <f t="shared" si="7"/>
        <v>3</v>
      </c>
      <c r="O16" s="17" t="s">
        <v>2</v>
      </c>
      <c r="P16" s="18" t="s">
        <v>13</v>
      </c>
      <c r="Q16" s="19" t="str">
        <f t="shared" si="8"/>
        <v>3</v>
      </c>
      <c r="R16" s="17" t="s">
        <v>79</v>
      </c>
      <c r="S16" s="18" t="s">
        <v>80</v>
      </c>
      <c r="T16" s="19">
        <f t="shared" si="9"/>
        <v>0</v>
      </c>
      <c r="U16" s="17" t="s">
        <v>89</v>
      </c>
      <c r="V16" s="18" t="s">
        <v>82</v>
      </c>
      <c r="W16" s="19">
        <f t="shared" si="10"/>
        <v>0</v>
      </c>
      <c r="X16" s="17" t="s">
        <v>2</v>
      </c>
      <c r="Y16" s="18" t="s">
        <v>79</v>
      </c>
      <c r="Z16" s="19">
        <f t="shared" si="11"/>
        <v>0</v>
      </c>
      <c r="AA16" s="17" t="s">
        <v>2</v>
      </c>
      <c r="AB16" s="18" t="s">
        <v>13</v>
      </c>
      <c r="AC16" s="19">
        <f t="shared" si="12"/>
        <v>0</v>
      </c>
      <c r="AD16" s="27"/>
      <c r="AE16" s="25"/>
      <c r="AF16" s="19"/>
      <c r="AG16" s="20">
        <f t="shared" si="1"/>
        <v>12</v>
      </c>
      <c r="AH16" s="21">
        <f>'17.Spieltag'!AJ16</f>
        <v>184</v>
      </c>
      <c r="AI16" s="28">
        <f>'17.Spieltag'!AK16</f>
        <v>8</v>
      </c>
      <c r="AJ16" s="23">
        <f t="shared" si="2"/>
        <v>196</v>
      </c>
      <c r="AK16" s="24">
        <f t="shared" si="3"/>
        <v>7</v>
      </c>
      <c r="AL16" s="1"/>
    </row>
    <row r="17" spans="1:38" ht="24.95" customHeight="1" thickBot="1" x14ac:dyDescent="0.25">
      <c r="A17" s="28">
        <f t="shared" si="0"/>
        <v>11</v>
      </c>
      <c r="B17" s="20" t="str">
        <f>'13.Spieltag'!B17</f>
        <v>Ricardo04</v>
      </c>
      <c r="C17" s="17" t="s">
        <v>2</v>
      </c>
      <c r="D17" s="18" t="s">
        <v>79</v>
      </c>
      <c r="E17" s="19" t="str">
        <f t="shared" si="4"/>
        <v>2</v>
      </c>
      <c r="F17" s="17" t="s">
        <v>79</v>
      </c>
      <c r="G17" s="18" t="s">
        <v>80</v>
      </c>
      <c r="H17" s="19" t="str">
        <f t="shared" si="5"/>
        <v>2</v>
      </c>
      <c r="I17" s="17" t="s">
        <v>13</v>
      </c>
      <c r="J17" s="18" t="s">
        <v>79</v>
      </c>
      <c r="K17" s="19" t="str">
        <f t="shared" si="6"/>
        <v>2</v>
      </c>
      <c r="L17" s="17" t="s">
        <v>79</v>
      </c>
      <c r="M17" s="18" t="s">
        <v>2</v>
      </c>
      <c r="N17" s="19" t="str">
        <f t="shared" si="7"/>
        <v>3</v>
      </c>
      <c r="O17" s="17" t="s">
        <v>79</v>
      </c>
      <c r="P17" s="18" t="s">
        <v>2</v>
      </c>
      <c r="Q17" s="19">
        <f t="shared" si="8"/>
        <v>0</v>
      </c>
      <c r="R17" s="17" t="s">
        <v>79</v>
      </c>
      <c r="S17" s="18" t="s">
        <v>13</v>
      </c>
      <c r="T17" s="19" t="str">
        <f t="shared" si="9"/>
        <v>2</v>
      </c>
      <c r="U17" s="17" t="s">
        <v>2</v>
      </c>
      <c r="V17" s="18" t="s">
        <v>79</v>
      </c>
      <c r="W17" s="19">
        <f t="shared" si="10"/>
        <v>0</v>
      </c>
      <c r="X17" s="17" t="s">
        <v>13</v>
      </c>
      <c r="Y17" s="18" t="s">
        <v>79</v>
      </c>
      <c r="Z17" s="19">
        <f t="shared" si="11"/>
        <v>0</v>
      </c>
      <c r="AA17" s="17" t="s">
        <v>79</v>
      </c>
      <c r="AB17" s="18" t="s">
        <v>13</v>
      </c>
      <c r="AC17" s="19" t="str">
        <f t="shared" si="12"/>
        <v>2</v>
      </c>
      <c r="AD17" s="27"/>
      <c r="AE17" s="25"/>
      <c r="AF17" s="19"/>
      <c r="AG17" s="20">
        <f t="shared" si="1"/>
        <v>13</v>
      </c>
      <c r="AH17" s="21">
        <f>'17.Spieltag'!AJ17</f>
        <v>170</v>
      </c>
      <c r="AI17" s="28">
        <f>'17.Spieltag'!AK17</f>
        <v>13</v>
      </c>
      <c r="AJ17" s="23">
        <f t="shared" si="2"/>
        <v>183</v>
      </c>
      <c r="AK17" s="24">
        <f t="shared" si="3"/>
        <v>11</v>
      </c>
      <c r="AL17" s="1"/>
    </row>
    <row r="18" spans="1:38" ht="24.95" customHeight="1" thickBot="1" x14ac:dyDescent="0.25">
      <c r="A18" s="28">
        <f t="shared" si="0"/>
        <v>13</v>
      </c>
      <c r="B18" s="20" t="str">
        <f>'13.Spieltag'!B18</f>
        <v>Sascha</v>
      </c>
      <c r="C18" s="17" t="s">
        <v>2</v>
      </c>
      <c r="D18" s="18" t="s">
        <v>79</v>
      </c>
      <c r="E18" s="19" t="str">
        <f t="shared" si="4"/>
        <v>2</v>
      </c>
      <c r="F18" s="17" t="s">
        <v>79</v>
      </c>
      <c r="G18" s="18" t="s">
        <v>80</v>
      </c>
      <c r="H18" s="19" t="str">
        <f t="shared" si="5"/>
        <v>2</v>
      </c>
      <c r="I18" s="17" t="s">
        <v>13</v>
      </c>
      <c r="J18" s="18" t="s">
        <v>79</v>
      </c>
      <c r="K18" s="19" t="str">
        <f t="shared" si="6"/>
        <v>2</v>
      </c>
      <c r="L18" s="17" t="s">
        <v>79</v>
      </c>
      <c r="M18" s="18" t="s">
        <v>2</v>
      </c>
      <c r="N18" s="19" t="str">
        <f t="shared" si="7"/>
        <v>3</v>
      </c>
      <c r="O18" s="17" t="s">
        <v>80</v>
      </c>
      <c r="P18" s="18" t="s">
        <v>2</v>
      </c>
      <c r="Q18" s="19">
        <f t="shared" si="8"/>
        <v>0</v>
      </c>
      <c r="R18" s="17" t="s">
        <v>13</v>
      </c>
      <c r="S18" s="18" t="s">
        <v>80</v>
      </c>
      <c r="T18" s="19">
        <f t="shared" si="9"/>
        <v>0</v>
      </c>
      <c r="U18" s="17" t="s">
        <v>82</v>
      </c>
      <c r="V18" s="18" t="s">
        <v>13</v>
      </c>
      <c r="W18" s="19">
        <f t="shared" si="10"/>
        <v>0</v>
      </c>
      <c r="X18" s="17" t="s">
        <v>13</v>
      </c>
      <c r="Y18" s="18" t="s">
        <v>79</v>
      </c>
      <c r="Z18" s="19">
        <f t="shared" si="11"/>
        <v>0</v>
      </c>
      <c r="AA18" s="17" t="s">
        <v>13</v>
      </c>
      <c r="AB18" s="18" t="s">
        <v>2</v>
      </c>
      <c r="AC18" s="19" t="str">
        <f t="shared" si="12"/>
        <v>2</v>
      </c>
      <c r="AD18" s="27"/>
      <c r="AE18" s="25"/>
      <c r="AF18" s="19"/>
      <c r="AG18" s="20">
        <f t="shared" si="1"/>
        <v>11</v>
      </c>
      <c r="AH18" s="21">
        <f>'17.Spieltag'!AJ18</f>
        <v>171</v>
      </c>
      <c r="AI18" s="28">
        <f>'17.Spieltag'!AK18</f>
        <v>12</v>
      </c>
      <c r="AJ18" s="23">
        <f t="shared" si="2"/>
        <v>182</v>
      </c>
      <c r="AK18" s="24">
        <f t="shared" si="3"/>
        <v>13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 t="s">
        <v>2</v>
      </c>
      <c r="D19" s="18" t="s">
        <v>79</v>
      </c>
      <c r="E19" s="19" t="str">
        <f t="shared" si="4"/>
        <v>2</v>
      </c>
      <c r="F19" s="17" t="s">
        <v>79</v>
      </c>
      <c r="G19" s="18" t="s">
        <v>79</v>
      </c>
      <c r="H19" s="19">
        <f t="shared" si="5"/>
        <v>0</v>
      </c>
      <c r="I19" s="17" t="s">
        <v>2</v>
      </c>
      <c r="J19" s="18" t="s">
        <v>80</v>
      </c>
      <c r="K19" s="19" t="str">
        <f t="shared" si="6"/>
        <v>2</v>
      </c>
      <c r="L19" s="17" t="s">
        <v>80</v>
      </c>
      <c r="M19" s="18" t="s">
        <v>82</v>
      </c>
      <c r="N19" s="19" t="str">
        <f t="shared" si="7"/>
        <v>2</v>
      </c>
      <c r="O19" s="17" t="s">
        <v>79</v>
      </c>
      <c r="P19" s="18" t="s">
        <v>13</v>
      </c>
      <c r="Q19" s="19">
        <f t="shared" si="8"/>
        <v>0</v>
      </c>
      <c r="R19" s="17" t="s">
        <v>79</v>
      </c>
      <c r="S19" s="18" t="s">
        <v>79</v>
      </c>
      <c r="T19" s="19">
        <f t="shared" si="9"/>
        <v>0</v>
      </c>
      <c r="U19" s="17" t="s">
        <v>13</v>
      </c>
      <c r="V19" s="18" t="s">
        <v>13</v>
      </c>
      <c r="W19" s="19" t="str">
        <f t="shared" si="10"/>
        <v>3</v>
      </c>
      <c r="X19" s="17" t="s">
        <v>13</v>
      </c>
      <c r="Y19" s="18" t="s">
        <v>79</v>
      </c>
      <c r="Z19" s="19">
        <f t="shared" si="11"/>
        <v>0</v>
      </c>
      <c r="AA19" s="17" t="s">
        <v>2</v>
      </c>
      <c r="AB19" s="18" t="s">
        <v>2</v>
      </c>
      <c r="AC19" s="19">
        <f t="shared" si="12"/>
        <v>0</v>
      </c>
      <c r="AD19" s="27"/>
      <c r="AE19" s="25"/>
      <c r="AF19" s="19"/>
      <c r="AG19" s="20">
        <f t="shared" si="1"/>
        <v>9</v>
      </c>
      <c r="AH19" s="21">
        <f>'17.Spieltag'!AJ19</f>
        <v>166</v>
      </c>
      <c r="AI19" s="28">
        <f>'17.Spieltag'!AK19</f>
        <v>15</v>
      </c>
      <c r="AJ19" s="23">
        <f t="shared" si="2"/>
        <v>175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2</v>
      </c>
      <c r="B20" s="20" t="str">
        <f>'13.Spieltag'!B20</f>
        <v>schmiddi04</v>
      </c>
      <c r="C20" s="17" t="s">
        <v>13</v>
      </c>
      <c r="D20" s="18" t="s">
        <v>80</v>
      </c>
      <c r="E20" s="19" t="str">
        <f t="shared" si="4"/>
        <v>2</v>
      </c>
      <c r="F20" s="17" t="s">
        <v>79</v>
      </c>
      <c r="G20" s="18" t="s">
        <v>79</v>
      </c>
      <c r="H20" s="19">
        <f t="shared" si="5"/>
        <v>0</v>
      </c>
      <c r="I20" s="17" t="s">
        <v>80</v>
      </c>
      <c r="J20" s="18" t="s">
        <v>79</v>
      </c>
      <c r="K20" s="19">
        <f t="shared" si="6"/>
        <v>0</v>
      </c>
      <c r="L20" s="17" t="s">
        <v>79</v>
      </c>
      <c r="M20" s="18" t="s">
        <v>13</v>
      </c>
      <c r="N20" s="19" t="str">
        <f t="shared" si="7"/>
        <v>2</v>
      </c>
      <c r="O20" s="17" t="s">
        <v>79</v>
      </c>
      <c r="P20" s="18" t="s">
        <v>2</v>
      </c>
      <c r="Q20" s="19">
        <f t="shared" si="8"/>
        <v>0</v>
      </c>
      <c r="R20" s="17" t="s">
        <v>80</v>
      </c>
      <c r="S20" s="18" t="s">
        <v>13</v>
      </c>
      <c r="T20" s="19" t="str">
        <f t="shared" si="9"/>
        <v>2</v>
      </c>
      <c r="U20" s="17" t="s">
        <v>2</v>
      </c>
      <c r="V20" s="18" t="s">
        <v>80</v>
      </c>
      <c r="W20" s="19">
        <f t="shared" si="10"/>
        <v>0</v>
      </c>
      <c r="X20" s="17" t="s">
        <v>79</v>
      </c>
      <c r="Y20" s="18" t="s">
        <v>80</v>
      </c>
      <c r="Z20" s="19">
        <f t="shared" si="11"/>
        <v>0</v>
      </c>
      <c r="AA20" s="17" t="s">
        <v>79</v>
      </c>
      <c r="AB20" s="18" t="s">
        <v>13</v>
      </c>
      <c r="AC20" s="19" t="str">
        <f t="shared" si="12"/>
        <v>2</v>
      </c>
      <c r="AD20" s="27"/>
      <c r="AE20" s="25"/>
      <c r="AF20" s="19"/>
      <c r="AG20" s="20">
        <f>E20+H20+K20+N20+Q20+T20+W20+Z20+AC20+AF20</f>
        <v>8</v>
      </c>
      <c r="AH20" s="21">
        <f>'17.Spieltag'!AJ20</f>
        <v>210</v>
      </c>
      <c r="AI20" s="28">
        <f>'17.Spieltag'!AK20</f>
        <v>2</v>
      </c>
      <c r="AJ20" s="23">
        <f>AG20+AH20</f>
        <v>218</v>
      </c>
      <c r="AK20" s="24">
        <f t="shared" si="3"/>
        <v>2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82</v>
      </c>
      <c r="D21" s="18" t="s">
        <v>79</v>
      </c>
      <c r="E21" s="19" t="str">
        <f t="shared" si="4"/>
        <v>2</v>
      </c>
      <c r="F21" s="17" t="s">
        <v>79</v>
      </c>
      <c r="G21" s="18" t="s">
        <v>79</v>
      </c>
      <c r="H21" s="19">
        <f t="shared" si="5"/>
        <v>0</v>
      </c>
      <c r="I21" s="17" t="s">
        <v>13</v>
      </c>
      <c r="J21" s="18" t="s">
        <v>80</v>
      </c>
      <c r="K21" s="19" t="str">
        <f t="shared" si="6"/>
        <v>3</v>
      </c>
      <c r="L21" s="17" t="s">
        <v>79</v>
      </c>
      <c r="M21" s="18" t="s">
        <v>2</v>
      </c>
      <c r="N21" s="19" t="str">
        <f t="shared" si="7"/>
        <v>3</v>
      </c>
      <c r="O21" s="17" t="s">
        <v>79</v>
      </c>
      <c r="P21" s="18" t="s">
        <v>82</v>
      </c>
      <c r="Q21" s="19">
        <f t="shared" si="8"/>
        <v>0</v>
      </c>
      <c r="R21" s="17" t="s">
        <v>79</v>
      </c>
      <c r="S21" s="18" t="s">
        <v>13</v>
      </c>
      <c r="T21" s="19" t="str">
        <f t="shared" si="9"/>
        <v>2</v>
      </c>
      <c r="U21" s="17" t="s">
        <v>13</v>
      </c>
      <c r="V21" s="18" t="s">
        <v>79</v>
      </c>
      <c r="W21" s="19">
        <f t="shared" si="10"/>
        <v>0</v>
      </c>
      <c r="X21" s="17" t="s">
        <v>13</v>
      </c>
      <c r="Y21" s="18" t="s">
        <v>79</v>
      </c>
      <c r="Z21" s="19">
        <f t="shared" si="11"/>
        <v>0</v>
      </c>
      <c r="AA21" s="17" t="s">
        <v>13</v>
      </c>
      <c r="AB21" s="18" t="s">
        <v>79</v>
      </c>
      <c r="AC21" s="19">
        <f t="shared" si="12"/>
        <v>0</v>
      </c>
      <c r="AD21" s="27"/>
      <c r="AE21" s="25"/>
      <c r="AF21" s="19"/>
      <c r="AG21" s="20">
        <f>E21+H21+K21+N21+Q21+T21+W21+Z21+AC21+AF21</f>
        <v>10</v>
      </c>
      <c r="AH21" s="21">
        <f>'17.Spieltag'!AJ21</f>
        <v>186</v>
      </c>
      <c r="AI21" s="28">
        <f>'17.Spieltag'!AK21</f>
        <v>7</v>
      </c>
      <c r="AJ21" s="23">
        <f>AG21+AH21</f>
        <v>196</v>
      </c>
      <c r="AK21" s="24">
        <f t="shared" si="3"/>
        <v>7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13</v>
      </c>
      <c r="D22" s="18" t="s">
        <v>80</v>
      </c>
      <c r="E22" s="19" t="str">
        <f t="shared" si="4"/>
        <v>2</v>
      </c>
      <c r="F22" s="17" t="s">
        <v>79</v>
      </c>
      <c r="G22" s="18" t="s">
        <v>79</v>
      </c>
      <c r="H22" s="19">
        <f t="shared" si="5"/>
        <v>0</v>
      </c>
      <c r="I22" s="17" t="s">
        <v>13</v>
      </c>
      <c r="J22" s="18" t="s">
        <v>80</v>
      </c>
      <c r="K22" s="19" t="str">
        <f t="shared" si="6"/>
        <v>3</v>
      </c>
      <c r="L22" s="17" t="s">
        <v>79</v>
      </c>
      <c r="M22" s="18" t="s">
        <v>79</v>
      </c>
      <c r="N22" s="19">
        <f t="shared" si="7"/>
        <v>0</v>
      </c>
      <c r="O22" s="17" t="s">
        <v>80</v>
      </c>
      <c r="P22" s="18" t="s">
        <v>13</v>
      </c>
      <c r="Q22" s="19">
        <f t="shared" si="8"/>
        <v>0</v>
      </c>
      <c r="R22" s="17" t="s">
        <v>13</v>
      </c>
      <c r="S22" s="18" t="s">
        <v>79</v>
      </c>
      <c r="T22" s="19">
        <f t="shared" si="9"/>
        <v>0</v>
      </c>
      <c r="U22" s="17" t="s">
        <v>13</v>
      </c>
      <c r="V22" s="18" t="s">
        <v>80</v>
      </c>
      <c r="W22" s="19">
        <f t="shared" si="10"/>
        <v>0</v>
      </c>
      <c r="X22" s="17" t="s">
        <v>13</v>
      </c>
      <c r="Y22" s="18" t="s">
        <v>80</v>
      </c>
      <c r="Z22" s="19">
        <f t="shared" si="11"/>
        <v>0</v>
      </c>
      <c r="AA22" s="17" t="s">
        <v>13</v>
      </c>
      <c r="AB22" s="18" t="s">
        <v>79</v>
      </c>
      <c r="AC22" s="19">
        <f t="shared" si="12"/>
        <v>0</v>
      </c>
      <c r="AD22" s="27"/>
      <c r="AE22" s="25"/>
      <c r="AF22" s="19"/>
      <c r="AG22" s="20">
        <f>E22+H22+K22+N22+Q22+T22+W22+Z22+AC22+AF22</f>
        <v>5</v>
      </c>
      <c r="AH22" s="21">
        <f>'17.Spieltag'!AJ22</f>
        <v>178</v>
      </c>
      <c r="AI22" s="28">
        <f>'17.Spieltag'!AK22</f>
        <v>11</v>
      </c>
      <c r="AJ22" s="23">
        <f>AG22+AH22</f>
        <v>183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2</v>
      </c>
      <c r="D23" s="18" t="s">
        <v>80</v>
      </c>
      <c r="E23" s="19" t="str">
        <f t="shared" si="4"/>
        <v>2</v>
      </c>
      <c r="F23" s="17" t="s">
        <v>13</v>
      </c>
      <c r="G23" s="18" t="s">
        <v>79</v>
      </c>
      <c r="H23" s="19" t="str">
        <f t="shared" si="5"/>
        <v>2</v>
      </c>
      <c r="I23" s="17" t="s">
        <v>13</v>
      </c>
      <c r="J23" s="18" t="s">
        <v>80</v>
      </c>
      <c r="K23" s="19" t="str">
        <f t="shared" si="6"/>
        <v>3</v>
      </c>
      <c r="L23" s="17" t="s">
        <v>79</v>
      </c>
      <c r="M23" s="18" t="s">
        <v>13</v>
      </c>
      <c r="N23" s="19" t="str">
        <f t="shared" si="7"/>
        <v>2</v>
      </c>
      <c r="O23" s="17" t="s">
        <v>80</v>
      </c>
      <c r="P23" s="18" t="s">
        <v>13</v>
      </c>
      <c r="Q23" s="19">
        <f t="shared" si="8"/>
        <v>0</v>
      </c>
      <c r="R23" s="17" t="s">
        <v>13</v>
      </c>
      <c r="S23" s="18" t="s">
        <v>79</v>
      </c>
      <c r="T23" s="19">
        <f t="shared" si="9"/>
        <v>0</v>
      </c>
      <c r="U23" s="17" t="s">
        <v>13</v>
      </c>
      <c r="V23" s="18" t="s">
        <v>79</v>
      </c>
      <c r="W23" s="19">
        <f t="shared" si="10"/>
        <v>0</v>
      </c>
      <c r="X23" s="17" t="s">
        <v>80</v>
      </c>
      <c r="Y23" s="18" t="s">
        <v>2</v>
      </c>
      <c r="Z23" s="19">
        <f t="shared" si="11"/>
        <v>0</v>
      </c>
      <c r="AA23" s="17" t="s">
        <v>13</v>
      </c>
      <c r="AB23" s="18" t="s">
        <v>13</v>
      </c>
      <c r="AC23" s="19">
        <f t="shared" si="12"/>
        <v>0</v>
      </c>
      <c r="AD23" s="27"/>
      <c r="AE23" s="25"/>
      <c r="AF23" s="19"/>
      <c r="AG23" s="20">
        <f>E23+H23+K23+N23+Q23+T23+W23+Z23+AC23+AF23</f>
        <v>9</v>
      </c>
      <c r="AH23" s="21">
        <f>'17.Spieltag'!AJ23</f>
        <v>202</v>
      </c>
      <c r="AI23" s="28">
        <f>'17.Spieltag'!AK23</f>
        <v>4</v>
      </c>
      <c r="AJ23" s="23">
        <f>AG23+AH23</f>
        <v>211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2</v>
      </c>
      <c r="D24" s="18" t="s">
        <v>79</v>
      </c>
      <c r="E24" s="19" t="str">
        <f t="shared" si="4"/>
        <v>2</v>
      </c>
      <c r="F24" s="17" t="s">
        <v>13</v>
      </c>
      <c r="G24" s="18" t="s">
        <v>79</v>
      </c>
      <c r="H24" s="19" t="str">
        <f t="shared" si="5"/>
        <v>2</v>
      </c>
      <c r="I24" s="17" t="s">
        <v>13</v>
      </c>
      <c r="J24" s="18" t="s">
        <v>79</v>
      </c>
      <c r="K24" s="19" t="str">
        <f t="shared" si="6"/>
        <v>2</v>
      </c>
      <c r="L24" s="17" t="s">
        <v>79</v>
      </c>
      <c r="M24" s="18" t="s">
        <v>13</v>
      </c>
      <c r="N24" s="19" t="str">
        <f t="shared" si="7"/>
        <v>2</v>
      </c>
      <c r="O24" s="17" t="s">
        <v>79</v>
      </c>
      <c r="P24" s="18" t="s">
        <v>2</v>
      </c>
      <c r="Q24" s="19">
        <f t="shared" si="8"/>
        <v>0</v>
      </c>
      <c r="R24" s="17" t="s">
        <v>94</v>
      </c>
      <c r="S24" s="18" t="s">
        <v>13</v>
      </c>
      <c r="T24" s="19" t="str">
        <f t="shared" si="9"/>
        <v>2</v>
      </c>
      <c r="U24" s="17" t="s">
        <v>13</v>
      </c>
      <c r="V24" s="18" t="s">
        <v>79</v>
      </c>
      <c r="W24" s="19">
        <f t="shared" si="10"/>
        <v>0</v>
      </c>
      <c r="X24" s="17" t="s">
        <v>79</v>
      </c>
      <c r="Y24" s="18" t="s">
        <v>2</v>
      </c>
      <c r="Z24" s="19">
        <f t="shared" si="11"/>
        <v>0</v>
      </c>
      <c r="AA24" s="17" t="s">
        <v>13</v>
      </c>
      <c r="AB24" s="18" t="s">
        <v>2</v>
      </c>
      <c r="AC24" s="19" t="str">
        <f t="shared" si="12"/>
        <v>2</v>
      </c>
      <c r="AD24" s="27"/>
      <c r="AE24" s="25"/>
      <c r="AF24" s="19"/>
      <c r="AG24" s="20">
        <f>E24+H24+K24+N24+Q24+T24+W24+Z24+AC24+AF24</f>
        <v>12</v>
      </c>
      <c r="AH24" s="21">
        <f>'17.Spieltag'!AJ24</f>
        <v>203</v>
      </c>
      <c r="AI24" s="28">
        <f>'17.Spieltag'!AK24</f>
        <v>3</v>
      </c>
      <c r="AJ24" s="23">
        <f>AG24+AH24</f>
        <v>215</v>
      </c>
      <c r="AK24" s="24">
        <f t="shared" si="3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9" priority="899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8" priority="6">
      <formula>($AG8&gt;40)</formula>
    </cfRule>
  </conditionalFormatting>
  <conditionalFormatting sqref="L4 L6 X4 U6 R4 O6 I6 C6 O4 R6 F4 AA6">
    <cfRule type="cellIs" dxfId="87" priority="3" operator="equal">
      <formula>"Schalke 04"</formula>
    </cfRule>
  </conditionalFormatting>
  <conditionalFormatting sqref="I4 C4 C6 U4 O4 F6 AA4 X6">
    <cfRule type="cellIs" dxfId="86" priority="2" operator="equal">
      <formula>"Schalke 04"</formula>
    </cfRule>
  </conditionalFormatting>
  <conditionalFormatting sqref="AG28:AG1048576 AG1:AG26">
    <cfRule type="top10" dxfId="85" priority="1485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topLeftCell="A6" workbookViewId="0">
      <selection activeCell="AR23" sqref="AR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31"/>
      <c r="AE2" s="66"/>
      <c r="AF2" s="66"/>
    </row>
    <row r="3" spans="1:41" ht="12" x14ac:dyDescent="0.2">
      <c r="B3" s="16"/>
      <c r="AD3" s="31"/>
      <c r="AE3" s="65"/>
      <c r="AF3" s="65"/>
    </row>
    <row r="4" spans="1:41" ht="16.5" thickBot="1" x14ac:dyDescent="0.3">
      <c r="A4" s="2" t="s">
        <v>33</v>
      </c>
      <c r="B4" s="16"/>
      <c r="C4" s="16" t="s">
        <v>63</v>
      </c>
      <c r="F4" s="16" t="s">
        <v>67</v>
      </c>
      <c r="I4" s="16" t="s">
        <v>66</v>
      </c>
      <c r="L4" s="16" t="s">
        <v>74</v>
      </c>
      <c r="O4" s="16" t="s">
        <v>78</v>
      </c>
      <c r="R4" s="16" t="s">
        <v>76</v>
      </c>
      <c r="U4" s="16" t="s">
        <v>71</v>
      </c>
      <c r="X4" s="16" t="s">
        <v>70</v>
      </c>
      <c r="AA4" s="16" t="s">
        <v>65</v>
      </c>
      <c r="AD4" s="31"/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68</v>
      </c>
      <c r="F6" s="16" t="s">
        <v>72</v>
      </c>
      <c r="I6" s="16" t="s">
        <v>64</v>
      </c>
      <c r="L6" s="16" t="s">
        <v>69</v>
      </c>
      <c r="O6" s="16" t="s">
        <v>77</v>
      </c>
      <c r="R6" s="16" t="s">
        <v>75</v>
      </c>
      <c r="U6" s="16" t="s">
        <v>11</v>
      </c>
      <c r="X6" s="16" t="s">
        <v>12</v>
      </c>
      <c r="AA6" s="16" t="s">
        <v>73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80</v>
      </c>
      <c r="E7" s="69" t="s">
        <v>1</v>
      </c>
      <c r="F7" s="68" t="s">
        <v>14</v>
      </c>
      <c r="G7" s="68" t="s">
        <v>79</v>
      </c>
      <c r="H7" s="69" t="s">
        <v>1</v>
      </c>
      <c r="I7" s="68" t="s">
        <v>13</v>
      </c>
      <c r="J7" s="68" t="s">
        <v>79</v>
      </c>
      <c r="K7" s="69" t="s">
        <v>1</v>
      </c>
      <c r="L7" s="68" t="s">
        <v>80</v>
      </c>
      <c r="M7" s="68" t="s">
        <v>80</v>
      </c>
      <c r="N7" s="69" t="s">
        <v>1</v>
      </c>
      <c r="O7" s="68" t="s">
        <v>14</v>
      </c>
      <c r="P7" s="68" t="s">
        <v>13</v>
      </c>
      <c r="Q7" s="69" t="s">
        <v>1</v>
      </c>
      <c r="R7" s="68" t="s">
        <v>2</v>
      </c>
      <c r="S7" s="68" t="s">
        <v>80</v>
      </c>
      <c r="T7" s="69" t="s">
        <v>1</v>
      </c>
      <c r="U7" s="68" t="s">
        <v>80</v>
      </c>
      <c r="V7" s="68" t="s">
        <v>80</v>
      </c>
      <c r="W7" s="69" t="s">
        <v>1</v>
      </c>
      <c r="X7" s="68" t="s">
        <v>80</v>
      </c>
      <c r="Y7" s="68" t="s">
        <v>13</v>
      </c>
      <c r="Z7" s="69" t="s">
        <v>1</v>
      </c>
      <c r="AA7" s="68" t="s">
        <v>13</v>
      </c>
      <c r="AB7" s="68" t="s">
        <v>82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'18.Spieltag'!AJ8</f>
        <v>135</v>
      </c>
      <c r="AI8" s="28">
        <f>'18.Spieltag'!AK8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'13.Spieltag'!B9</f>
        <v>Franzi04</v>
      </c>
      <c r="C9" s="17" t="s">
        <v>13</v>
      </c>
      <c r="D9" s="18" t="s">
        <v>79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3</v>
      </c>
      <c r="F9" s="17" t="s">
        <v>2</v>
      </c>
      <c r="G9" s="18" t="s">
        <v>79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2</v>
      </c>
      <c r="I9" s="17" t="s">
        <v>13</v>
      </c>
      <c r="J9" s="18" t="s">
        <v>80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79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13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79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79</v>
      </c>
      <c r="W9" s="19">
        <f t="shared" ref="W9:W10" si="10">IF(OR(EXACT($U$7,U9)*(EXACT($V$7,V9)))=TRUE,$AO$9,IF(($V$7-$U$7=V9-U9),$AO$8,IF(OR(EXACT($U$7&gt;$V$7,U9&gt;V9)*EXACT($U$7=$V$7,U9=V9)*EXACT($U$7&lt;$V$7,U9&lt;V9)),$AO$7,0)))*4</f>
        <v>0</v>
      </c>
      <c r="X9" s="17" t="s">
        <v>79</v>
      </c>
      <c r="Y9" s="18" t="s">
        <v>79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80</v>
      </c>
      <c r="AB9" s="18" t="s">
        <v>2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1"/>
        <v>11</v>
      </c>
      <c r="AH9" s="21">
        <f>'18.Spieltag'!AJ9</f>
        <v>175</v>
      </c>
      <c r="AI9" s="28">
        <f>'18.Spieltag'!AK9</f>
        <v>14</v>
      </c>
      <c r="AJ9" s="23">
        <f t="shared" si="2"/>
        <v>186</v>
      </c>
      <c r="AK9" s="24">
        <f t="shared" si="3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79</v>
      </c>
      <c r="D10" s="18" t="s">
        <v>2</v>
      </c>
      <c r="E10" s="19">
        <f t="shared" si="4"/>
        <v>0</v>
      </c>
      <c r="F10" s="17" t="s">
        <v>13</v>
      </c>
      <c r="G10" s="18" t="s">
        <v>13</v>
      </c>
      <c r="H10" s="19">
        <f t="shared" si="5"/>
        <v>0</v>
      </c>
      <c r="I10" s="17" t="s">
        <v>2</v>
      </c>
      <c r="J10" s="18" t="s">
        <v>80</v>
      </c>
      <c r="K10" s="19" t="str">
        <f t="shared" si="6"/>
        <v>2</v>
      </c>
      <c r="L10" s="17" t="s">
        <v>13</v>
      </c>
      <c r="M10" s="18" t="s">
        <v>13</v>
      </c>
      <c r="N10" s="19" t="str">
        <f t="shared" si="7"/>
        <v>3</v>
      </c>
      <c r="O10" s="17" t="s">
        <v>79</v>
      </c>
      <c r="P10" s="18" t="s">
        <v>79</v>
      </c>
      <c r="Q10" s="19">
        <f t="shared" si="8"/>
        <v>0</v>
      </c>
      <c r="R10" s="17" t="s">
        <v>2</v>
      </c>
      <c r="S10" s="18" t="s">
        <v>79</v>
      </c>
      <c r="T10" s="19" t="str">
        <f t="shared" si="9"/>
        <v>2</v>
      </c>
      <c r="U10" s="17" t="s">
        <v>79</v>
      </c>
      <c r="V10" s="18" t="s">
        <v>13</v>
      </c>
      <c r="W10" s="19">
        <f t="shared" si="10"/>
        <v>0</v>
      </c>
      <c r="X10" s="17" t="s">
        <v>79</v>
      </c>
      <c r="Y10" s="18" t="s">
        <v>13</v>
      </c>
      <c r="Z10" s="19" t="str">
        <f t="shared" si="11"/>
        <v>2</v>
      </c>
      <c r="AA10" s="17" t="s">
        <v>79</v>
      </c>
      <c r="AB10" s="18" t="s">
        <v>82</v>
      </c>
      <c r="AC10" s="19" t="str">
        <f t="shared" si="12"/>
        <v>2</v>
      </c>
      <c r="AD10" s="27"/>
      <c r="AE10" s="25"/>
      <c r="AF10" s="19"/>
      <c r="AG10" s="20">
        <f t="shared" si="1"/>
        <v>11</v>
      </c>
      <c r="AH10" s="21">
        <f>'18.Spieltag'!AJ10</f>
        <v>206</v>
      </c>
      <c r="AI10" s="28">
        <f>'18.Spieltag'!AK10</f>
        <v>5</v>
      </c>
      <c r="AJ10" s="23">
        <f t="shared" si="2"/>
        <v>217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5</v>
      </c>
      <c r="B11" s="20" t="str">
        <f>'13.Spieltag'!B11</f>
        <v>Lola04</v>
      </c>
      <c r="C11" s="17" t="s">
        <v>79</v>
      </c>
      <c r="D11" s="18" t="s">
        <v>13</v>
      </c>
      <c r="E11" s="19">
        <f t="shared" si="4"/>
        <v>0</v>
      </c>
      <c r="F11" s="17" t="s">
        <v>13</v>
      </c>
      <c r="G11" s="18" t="s">
        <v>79</v>
      </c>
      <c r="H11" s="19" t="str">
        <f t="shared" si="5"/>
        <v>2</v>
      </c>
      <c r="I11" s="17" t="s">
        <v>2</v>
      </c>
      <c r="J11" s="18" t="s">
        <v>79</v>
      </c>
      <c r="K11" s="19" t="str">
        <f t="shared" si="6"/>
        <v>2</v>
      </c>
      <c r="L11" s="17" t="s">
        <v>13</v>
      </c>
      <c r="M11" s="18" t="s">
        <v>2</v>
      </c>
      <c r="N11" s="19">
        <f t="shared" si="7"/>
        <v>0</v>
      </c>
      <c r="O11" s="17" t="s">
        <v>79</v>
      </c>
      <c r="P11" s="18" t="s">
        <v>79</v>
      </c>
      <c r="Q11" s="19">
        <f t="shared" si="8"/>
        <v>0</v>
      </c>
      <c r="R11" s="17" t="s">
        <v>2</v>
      </c>
      <c r="S11" s="18" t="s">
        <v>79</v>
      </c>
      <c r="T11" s="19" t="str">
        <f t="shared" si="9"/>
        <v>2</v>
      </c>
      <c r="U11" s="17" t="s">
        <v>80</v>
      </c>
      <c r="V11" s="18" t="s">
        <v>80</v>
      </c>
      <c r="W11" s="81">
        <f>IF(OR(EXACT($U$7,U11)*(EXACT($V$7,V11)))=TRUE,$AO$9,IF(($V$7-$U$7=V11-U11),$AO$8,IF(OR(EXACT($U$7&gt;$V$7,U11&gt;V11)*EXACT($U$7=$V$7,U11=V11)*EXACT($U$7&lt;$V$7,U11&lt;V11)),$AO$7,0)))*2</f>
        <v>10</v>
      </c>
      <c r="X11" s="17" t="s">
        <v>13</v>
      </c>
      <c r="Y11" s="18" t="s">
        <v>79</v>
      </c>
      <c r="Z11" s="19">
        <f t="shared" si="11"/>
        <v>0</v>
      </c>
      <c r="AA11" s="17" t="s">
        <v>79</v>
      </c>
      <c r="AB11" s="18" t="s">
        <v>2</v>
      </c>
      <c r="AC11" s="19" t="str">
        <f t="shared" si="12"/>
        <v>3</v>
      </c>
      <c r="AD11" s="27"/>
      <c r="AE11" s="25"/>
      <c r="AF11" s="19"/>
      <c r="AG11" s="20">
        <f t="shared" si="1"/>
        <v>19</v>
      </c>
      <c r="AH11" s="21">
        <f>'18.Spieltag'!AJ11</f>
        <v>204</v>
      </c>
      <c r="AI11" s="28">
        <f>'18.Spieltag'!AK11</f>
        <v>6</v>
      </c>
      <c r="AJ11" s="23">
        <f t="shared" si="2"/>
        <v>223</v>
      </c>
      <c r="AK11" s="24">
        <f t="shared" si="3"/>
        <v>5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79</v>
      </c>
      <c r="D12" s="18" t="s">
        <v>13</v>
      </c>
      <c r="E12" s="19">
        <f t="shared" si="4"/>
        <v>0</v>
      </c>
      <c r="F12" s="17" t="s">
        <v>13</v>
      </c>
      <c r="G12" s="18" t="s">
        <v>13</v>
      </c>
      <c r="H12" s="19">
        <f t="shared" si="5"/>
        <v>0</v>
      </c>
      <c r="I12" s="17" t="s">
        <v>13</v>
      </c>
      <c r="J12" s="18" t="s">
        <v>79</v>
      </c>
      <c r="K12" s="19" t="str">
        <f t="shared" si="6"/>
        <v>5</v>
      </c>
      <c r="L12" s="17" t="s">
        <v>79</v>
      </c>
      <c r="M12" s="18" t="s">
        <v>2</v>
      </c>
      <c r="N12" s="19">
        <f t="shared" si="7"/>
        <v>0</v>
      </c>
      <c r="O12" s="17" t="s">
        <v>13</v>
      </c>
      <c r="P12" s="18" t="s">
        <v>79</v>
      </c>
      <c r="Q12" s="19" t="str">
        <f t="shared" si="8"/>
        <v>2</v>
      </c>
      <c r="R12" s="17" t="s">
        <v>2</v>
      </c>
      <c r="S12" s="18" t="s">
        <v>79</v>
      </c>
      <c r="T12" s="19" t="str">
        <f t="shared" si="9"/>
        <v>2</v>
      </c>
      <c r="U12" s="17" t="s">
        <v>13</v>
      </c>
      <c r="V12" s="18" t="s">
        <v>13</v>
      </c>
      <c r="W12" s="81">
        <f>IF(OR(EXACT($U$7,U12)*(EXACT($V$7,V12)))=TRUE,$AO$9,IF(($V$7-$U$7=V12-U12),$AO$8,IF(OR(EXACT($U$7&gt;$V$7,U12&gt;V12)*EXACT($U$7=$V$7,U12=V12)*EXACT($U$7&lt;$V$7,U12&lt;V12)),$AO$7,0)))*2</f>
        <v>6</v>
      </c>
      <c r="X12" s="17" t="s">
        <v>13</v>
      </c>
      <c r="Y12" s="18" t="s">
        <v>79</v>
      </c>
      <c r="Z12" s="19">
        <f t="shared" si="11"/>
        <v>0</v>
      </c>
      <c r="AA12" s="17" t="s">
        <v>79</v>
      </c>
      <c r="AB12" s="18" t="s">
        <v>2</v>
      </c>
      <c r="AC12" s="19" t="str">
        <f t="shared" si="12"/>
        <v>3</v>
      </c>
      <c r="AD12" s="26"/>
      <c r="AE12" s="25"/>
      <c r="AF12" s="19"/>
      <c r="AG12" s="20">
        <f t="shared" si="1"/>
        <v>18</v>
      </c>
      <c r="AH12" s="21">
        <f>'18.Spieltag'!AJ12</f>
        <v>227</v>
      </c>
      <c r="AI12" s="28">
        <f>'18.Spieltag'!AK12</f>
        <v>1</v>
      </c>
      <c r="AJ12" s="23">
        <f t="shared" si="2"/>
        <v>245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MB AC Norbert</v>
      </c>
      <c r="C13" s="17" t="s">
        <v>80</v>
      </c>
      <c r="D13" s="18" t="s">
        <v>13</v>
      </c>
      <c r="E13" s="19">
        <f t="shared" si="4"/>
        <v>0</v>
      </c>
      <c r="F13" s="17" t="s">
        <v>80</v>
      </c>
      <c r="G13" s="18" t="s">
        <v>79</v>
      </c>
      <c r="H13" s="19">
        <f t="shared" si="5"/>
        <v>0</v>
      </c>
      <c r="I13" s="17" t="s">
        <v>13</v>
      </c>
      <c r="J13" s="18" t="s">
        <v>80</v>
      </c>
      <c r="K13" s="19" t="str">
        <f t="shared" si="6"/>
        <v>2</v>
      </c>
      <c r="L13" s="17" t="s">
        <v>80</v>
      </c>
      <c r="M13" s="18" t="s">
        <v>13</v>
      </c>
      <c r="N13" s="19">
        <f t="shared" si="7"/>
        <v>0</v>
      </c>
      <c r="O13" s="17" t="s">
        <v>80</v>
      </c>
      <c r="P13" s="18" t="s">
        <v>2</v>
      </c>
      <c r="Q13" s="19">
        <f t="shared" si="8"/>
        <v>0</v>
      </c>
      <c r="R13" s="17" t="s">
        <v>82</v>
      </c>
      <c r="S13" s="18" t="s">
        <v>80</v>
      </c>
      <c r="T13" s="19" t="str">
        <f t="shared" si="9"/>
        <v>2</v>
      </c>
      <c r="U13" s="17" t="s">
        <v>79</v>
      </c>
      <c r="V13" s="18" t="s">
        <v>13</v>
      </c>
      <c r="W13" s="19">
        <f t="shared" ref="W13:W20" si="13">IF(OR(EXACT($U$7,U13)*(EXACT($V$7,V13)))=TRUE,$AO$9,IF(($V$7-$U$7=V13-U13),$AO$8,IF(OR(EXACT($U$7&gt;$V$7,U13&gt;V13)*EXACT($U$7=$V$7,U13=V13)*EXACT($U$7&lt;$V$7,U13&lt;V13)),$AO$7,0)))*4</f>
        <v>0</v>
      </c>
      <c r="X13" s="17" t="s">
        <v>79</v>
      </c>
      <c r="Y13" s="18" t="s">
        <v>79</v>
      </c>
      <c r="Z13" s="19">
        <f t="shared" si="11"/>
        <v>0</v>
      </c>
      <c r="AA13" s="17" t="s">
        <v>79</v>
      </c>
      <c r="AB13" s="18" t="s">
        <v>2</v>
      </c>
      <c r="AC13" s="19" t="str">
        <f t="shared" si="12"/>
        <v>3</v>
      </c>
      <c r="AD13" s="27"/>
      <c r="AE13" s="25"/>
      <c r="AF13" s="19"/>
      <c r="AG13" s="20">
        <f t="shared" si="1"/>
        <v>7</v>
      </c>
      <c r="AH13" s="21">
        <f>'18.Spieltag'!AJ13</f>
        <v>192</v>
      </c>
      <c r="AI13" s="28">
        <f>'18.Spieltag'!AK13</f>
        <v>9</v>
      </c>
      <c r="AJ13" s="23">
        <f t="shared" si="2"/>
        <v>199</v>
      </c>
      <c r="AK13" s="24">
        <f t="shared" si="3"/>
        <v>10</v>
      </c>
      <c r="AL13" s="1"/>
    </row>
    <row r="14" spans="1:41" ht="24.95" customHeight="1" thickBot="1" x14ac:dyDescent="0.25">
      <c r="A14" s="28">
        <f t="shared" si="0"/>
        <v>8</v>
      </c>
      <c r="B14" s="20" t="str">
        <f>'13.Spieltag'!B14</f>
        <v>Mike04</v>
      </c>
      <c r="C14" s="17" t="s">
        <v>79</v>
      </c>
      <c r="D14" s="18" t="s">
        <v>13</v>
      </c>
      <c r="E14" s="19">
        <f t="shared" si="4"/>
        <v>0</v>
      </c>
      <c r="F14" s="17" t="s">
        <v>13</v>
      </c>
      <c r="G14" s="18" t="s">
        <v>80</v>
      </c>
      <c r="H14" s="19" t="str">
        <f t="shared" si="5"/>
        <v>2</v>
      </c>
      <c r="I14" s="17" t="s">
        <v>13</v>
      </c>
      <c r="J14" s="18" t="s">
        <v>79</v>
      </c>
      <c r="K14" s="19" t="str">
        <f t="shared" si="6"/>
        <v>5</v>
      </c>
      <c r="L14" s="17" t="s">
        <v>80</v>
      </c>
      <c r="M14" s="18" t="s">
        <v>13</v>
      </c>
      <c r="N14" s="19">
        <f t="shared" si="7"/>
        <v>0</v>
      </c>
      <c r="O14" s="17" t="s">
        <v>79</v>
      </c>
      <c r="P14" s="18" t="s">
        <v>13</v>
      </c>
      <c r="Q14" s="19">
        <f t="shared" si="8"/>
        <v>0</v>
      </c>
      <c r="R14" s="17" t="s">
        <v>13</v>
      </c>
      <c r="S14" s="18" t="s">
        <v>80</v>
      </c>
      <c r="T14" s="19" t="str">
        <f t="shared" si="9"/>
        <v>2</v>
      </c>
      <c r="U14" s="17" t="s">
        <v>80</v>
      </c>
      <c r="V14" s="18" t="s">
        <v>79</v>
      </c>
      <c r="W14" s="19">
        <f t="shared" si="13"/>
        <v>0</v>
      </c>
      <c r="X14" s="17" t="s">
        <v>79</v>
      </c>
      <c r="Y14" s="18" t="s">
        <v>79</v>
      </c>
      <c r="Z14" s="19">
        <f t="shared" si="11"/>
        <v>0</v>
      </c>
      <c r="AA14" s="17" t="s">
        <v>80</v>
      </c>
      <c r="AB14" s="18" t="s">
        <v>13</v>
      </c>
      <c r="AC14" s="19" t="str">
        <f t="shared" si="12"/>
        <v>3</v>
      </c>
      <c r="AD14" s="27"/>
      <c r="AE14" s="25"/>
      <c r="AF14" s="19"/>
      <c r="AG14" s="20">
        <f t="shared" si="1"/>
        <v>12</v>
      </c>
      <c r="AH14" s="21">
        <f>'18.Spieltag'!AJ14</f>
        <v>192</v>
      </c>
      <c r="AI14" s="28">
        <f>'18.Spieltag'!AK14</f>
        <v>9</v>
      </c>
      <c r="AJ14" s="23">
        <f t="shared" si="2"/>
        <v>204</v>
      </c>
      <c r="AK14" s="24">
        <f t="shared" si="3"/>
        <v>8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 t="s">
        <v>79</v>
      </c>
      <c r="D15" s="18" t="s">
        <v>13</v>
      </c>
      <c r="E15" s="19">
        <f t="shared" si="4"/>
        <v>0</v>
      </c>
      <c r="F15" s="17" t="s">
        <v>13</v>
      </c>
      <c r="G15" s="18" t="s">
        <v>79</v>
      </c>
      <c r="H15" s="19" t="str">
        <f t="shared" si="5"/>
        <v>2</v>
      </c>
      <c r="I15" s="17" t="s">
        <v>79</v>
      </c>
      <c r="J15" s="18" t="s">
        <v>80</v>
      </c>
      <c r="K15" s="19" t="str">
        <f t="shared" si="6"/>
        <v>3</v>
      </c>
      <c r="L15" s="17" t="s">
        <v>79</v>
      </c>
      <c r="M15" s="18" t="s">
        <v>13</v>
      </c>
      <c r="N15" s="19">
        <f t="shared" si="7"/>
        <v>0</v>
      </c>
      <c r="O15" s="17" t="s">
        <v>79</v>
      </c>
      <c r="P15" s="18" t="s">
        <v>13</v>
      </c>
      <c r="Q15" s="19">
        <f t="shared" si="8"/>
        <v>0</v>
      </c>
      <c r="R15" s="17" t="s">
        <v>13</v>
      </c>
      <c r="S15" s="18" t="s">
        <v>79</v>
      </c>
      <c r="T15" s="19" t="str">
        <f t="shared" si="9"/>
        <v>2</v>
      </c>
      <c r="U15" s="17" t="s">
        <v>79</v>
      </c>
      <c r="V15" s="18" t="s">
        <v>79</v>
      </c>
      <c r="W15" s="81">
        <f>IF(OR(EXACT($U$7,U15)*(EXACT($V$7,V15)))=TRUE,$AO$9,IF(($V$7-$U$7=V15-U15),$AO$8,IF(OR(EXACT($U$7&gt;$V$7,U15&gt;V15)*EXACT($U$7=$V$7,U15=V15)*EXACT($U$7&lt;$V$7,U15&lt;V15)),$AO$7,0)))*2</f>
        <v>6</v>
      </c>
      <c r="X15" s="17" t="s">
        <v>13</v>
      </c>
      <c r="Y15" s="18" t="s">
        <v>79</v>
      </c>
      <c r="Z15" s="19">
        <f t="shared" si="11"/>
        <v>0</v>
      </c>
      <c r="AA15" s="17" t="s">
        <v>80</v>
      </c>
      <c r="AB15" s="18" t="s">
        <v>82</v>
      </c>
      <c r="AC15" s="19" t="str">
        <f t="shared" si="12"/>
        <v>2</v>
      </c>
      <c r="AD15" s="27"/>
      <c r="AE15" s="25"/>
      <c r="AF15" s="19"/>
      <c r="AG15" s="20">
        <f t="shared" si="1"/>
        <v>15</v>
      </c>
      <c r="AH15" s="21">
        <f>'18.Spieltag'!AJ15</f>
        <v>164</v>
      </c>
      <c r="AI15" s="28">
        <f>'18.Spieltag'!AK15</f>
        <v>16</v>
      </c>
      <c r="AJ15" s="23">
        <f t="shared" si="2"/>
        <v>179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 t="s">
        <v>80</v>
      </c>
      <c r="D16" s="18" t="s">
        <v>13</v>
      </c>
      <c r="E16" s="19">
        <f t="shared" si="4"/>
        <v>0</v>
      </c>
      <c r="F16" s="17" t="s">
        <v>79</v>
      </c>
      <c r="G16" s="18" t="s">
        <v>79</v>
      </c>
      <c r="H16" s="19">
        <f t="shared" si="5"/>
        <v>0</v>
      </c>
      <c r="I16" s="17" t="s">
        <v>13</v>
      </c>
      <c r="J16" s="18" t="s">
        <v>80</v>
      </c>
      <c r="K16" s="19" t="str">
        <f t="shared" si="6"/>
        <v>2</v>
      </c>
      <c r="L16" s="17" t="s">
        <v>79</v>
      </c>
      <c r="M16" s="18" t="s">
        <v>82</v>
      </c>
      <c r="N16" s="19">
        <f t="shared" si="7"/>
        <v>0</v>
      </c>
      <c r="O16" s="17" t="s">
        <v>79</v>
      </c>
      <c r="P16" s="18" t="s">
        <v>79</v>
      </c>
      <c r="Q16" s="19">
        <f t="shared" si="8"/>
        <v>0</v>
      </c>
      <c r="R16" s="17" t="s">
        <v>13</v>
      </c>
      <c r="S16" s="18" t="s">
        <v>80</v>
      </c>
      <c r="T16" s="19" t="str">
        <f t="shared" si="9"/>
        <v>2</v>
      </c>
      <c r="U16" s="17" t="s">
        <v>79</v>
      </c>
      <c r="V16" s="18" t="s">
        <v>13</v>
      </c>
      <c r="W16" s="19">
        <f t="shared" si="13"/>
        <v>0</v>
      </c>
      <c r="X16" s="17" t="s">
        <v>79</v>
      </c>
      <c r="Y16" s="18" t="s">
        <v>79</v>
      </c>
      <c r="Z16" s="19">
        <f t="shared" si="11"/>
        <v>0</v>
      </c>
      <c r="AA16" s="17" t="s">
        <v>79</v>
      </c>
      <c r="AB16" s="18" t="s">
        <v>13</v>
      </c>
      <c r="AC16" s="19" t="str">
        <f t="shared" si="12"/>
        <v>2</v>
      </c>
      <c r="AD16" s="27"/>
      <c r="AE16" s="25"/>
      <c r="AF16" s="19"/>
      <c r="AG16" s="20">
        <f t="shared" si="1"/>
        <v>6</v>
      </c>
      <c r="AH16" s="21">
        <f>'18.Spieltag'!AJ16</f>
        <v>196</v>
      </c>
      <c r="AI16" s="28">
        <f>'18.Spieltag'!AK16</f>
        <v>7</v>
      </c>
      <c r="AJ16" s="23">
        <f t="shared" si="2"/>
        <v>202</v>
      </c>
      <c r="AK16" s="24">
        <f t="shared" si="3"/>
        <v>9</v>
      </c>
      <c r="AL16" s="1"/>
    </row>
    <row r="17" spans="1:38" ht="24.95" customHeight="1" thickBot="1" x14ac:dyDescent="0.25">
      <c r="A17" s="28">
        <f t="shared" si="0"/>
        <v>15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'18.Spieltag'!AJ17</f>
        <v>183</v>
      </c>
      <c r="AI17" s="28">
        <f>'18.Spieltag'!AK17</f>
        <v>11</v>
      </c>
      <c r="AJ17" s="23">
        <f t="shared" si="2"/>
        <v>183</v>
      </c>
      <c r="AK17" s="24">
        <f t="shared" si="3"/>
        <v>15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Sascha</v>
      </c>
      <c r="C18" s="17" t="s">
        <v>79</v>
      </c>
      <c r="D18" s="18" t="s">
        <v>13</v>
      </c>
      <c r="E18" s="19">
        <f t="shared" si="4"/>
        <v>0</v>
      </c>
      <c r="F18" s="17" t="s">
        <v>2</v>
      </c>
      <c r="G18" s="18" t="s">
        <v>13</v>
      </c>
      <c r="H18" s="19" t="str">
        <f t="shared" si="5"/>
        <v>2</v>
      </c>
      <c r="I18" s="17" t="s">
        <v>82</v>
      </c>
      <c r="J18" s="18" t="s">
        <v>79</v>
      </c>
      <c r="K18" s="19" t="str">
        <f t="shared" si="6"/>
        <v>2</v>
      </c>
      <c r="L18" s="17" t="s">
        <v>79</v>
      </c>
      <c r="M18" s="18" t="s">
        <v>13</v>
      </c>
      <c r="N18" s="19">
        <f t="shared" si="7"/>
        <v>0</v>
      </c>
      <c r="O18" s="17" t="s">
        <v>80</v>
      </c>
      <c r="P18" s="18" t="s">
        <v>79</v>
      </c>
      <c r="Q18" s="19">
        <f t="shared" si="8"/>
        <v>0</v>
      </c>
      <c r="R18" s="17" t="s">
        <v>2</v>
      </c>
      <c r="S18" s="18" t="s">
        <v>80</v>
      </c>
      <c r="T18" s="19" t="str">
        <f t="shared" si="9"/>
        <v>5</v>
      </c>
      <c r="U18" s="17" t="s">
        <v>79</v>
      </c>
      <c r="V18" s="18" t="s">
        <v>13</v>
      </c>
      <c r="W18" s="19">
        <f t="shared" si="13"/>
        <v>0</v>
      </c>
      <c r="X18" s="17" t="s">
        <v>79</v>
      </c>
      <c r="Y18" s="18" t="s">
        <v>79</v>
      </c>
      <c r="Z18" s="19">
        <f t="shared" si="11"/>
        <v>0</v>
      </c>
      <c r="AA18" s="17" t="s">
        <v>79</v>
      </c>
      <c r="AB18" s="18" t="s">
        <v>2</v>
      </c>
      <c r="AC18" s="19" t="str">
        <f t="shared" si="12"/>
        <v>3</v>
      </c>
      <c r="AD18" s="27"/>
      <c r="AE18" s="25"/>
      <c r="AF18" s="19"/>
      <c r="AG18" s="20">
        <f t="shared" si="1"/>
        <v>12</v>
      </c>
      <c r="AH18" s="21">
        <f>'18.Spieltag'!AJ18</f>
        <v>182</v>
      </c>
      <c r="AI18" s="28">
        <f>'18.Spieltag'!AK18</f>
        <v>13</v>
      </c>
      <c r="AJ18" s="23">
        <f t="shared" si="2"/>
        <v>194</v>
      </c>
      <c r="AK18" s="24">
        <f t="shared" si="3"/>
        <v>12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 t="s">
        <v>79</v>
      </c>
      <c r="D19" s="18" t="s">
        <v>13</v>
      </c>
      <c r="E19" s="19">
        <f t="shared" si="4"/>
        <v>0</v>
      </c>
      <c r="F19" s="17" t="s">
        <v>79</v>
      </c>
      <c r="G19" s="18" t="s">
        <v>79</v>
      </c>
      <c r="H19" s="19">
        <f t="shared" si="5"/>
        <v>0</v>
      </c>
      <c r="I19" s="17" t="s">
        <v>2</v>
      </c>
      <c r="J19" s="18" t="s">
        <v>79</v>
      </c>
      <c r="K19" s="19" t="str">
        <f t="shared" si="6"/>
        <v>2</v>
      </c>
      <c r="L19" s="17" t="s">
        <v>80</v>
      </c>
      <c r="M19" s="18" t="s">
        <v>2</v>
      </c>
      <c r="N19" s="19">
        <f t="shared" si="7"/>
        <v>0</v>
      </c>
      <c r="O19" s="17" t="s">
        <v>80</v>
      </c>
      <c r="P19" s="18" t="s">
        <v>80</v>
      </c>
      <c r="Q19" s="19">
        <f t="shared" si="8"/>
        <v>0</v>
      </c>
      <c r="R19" s="17" t="s">
        <v>2</v>
      </c>
      <c r="S19" s="18" t="s">
        <v>80</v>
      </c>
      <c r="T19" s="19" t="str">
        <f t="shared" si="9"/>
        <v>5</v>
      </c>
      <c r="U19" s="17" t="s">
        <v>79</v>
      </c>
      <c r="V19" s="18" t="s">
        <v>13</v>
      </c>
      <c r="W19" s="19">
        <f t="shared" si="13"/>
        <v>0</v>
      </c>
      <c r="X19" s="17" t="s">
        <v>79</v>
      </c>
      <c r="Y19" s="18" t="s">
        <v>13</v>
      </c>
      <c r="Z19" s="19" t="str">
        <f t="shared" si="11"/>
        <v>2</v>
      </c>
      <c r="AA19" s="17" t="s">
        <v>80</v>
      </c>
      <c r="AB19" s="18" t="s">
        <v>89</v>
      </c>
      <c r="AC19" s="19" t="str">
        <f t="shared" si="12"/>
        <v>2</v>
      </c>
      <c r="AD19" s="27"/>
      <c r="AE19" s="25"/>
      <c r="AF19" s="19"/>
      <c r="AG19" s="20">
        <f t="shared" si="1"/>
        <v>11</v>
      </c>
      <c r="AH19" s="21">
        <f>'18.Spieltag'!AJ19</f>
        <v>175</v>
      </c>
      <c r="AI19" s="28">
        <f>'18.Spieltag'!AK19</f>
        <v>14</v>
      </c>
      <c r="AJ19" s="23">
        <f t="shared" si="2"/>
        <v>186</v>
      </c>
      <c r="AK19" s="24">
        <f t="shared" si="3"/>
        <v>13</v>
      </c>
      <c r="AL19" s="1"/>
    </row>
    <row r="20" spans="1:38" ht="24.95" customHeight="1" thickBot="1" x14ac:dyDescent="0.25">
      <c r="A20" s="28">
        <f>AK20</f>
        <v>4</v>
      </c>
      <c r="B20" s="20" t="str">
        <f>'13.Spieltag'!B20</f>
        <v>schmiddi04</v>
      </c>
      <c r="C20" s="17" t="s">
        <v>80</v>
      </c>
      <c r="D20" s="18" t="s">
        <v>79</v>
      </c>
      <c r="E20" s="19">
        <f t="shared" si="4"/>
        <v>0</v>
      </c>
      <c r="F20" s="17" t="s">
        <v>13</v>
      </c>
      <c r="G20" s="18" t="s">
        <v>80</v>
      </c>
      <c r="H20" s="19" t="str">
        <f t="shared" si="5"/>
        <v>2</v>
      </c>
      <c r="I20" s="17" t="s">
        <v>79</v>
      </c>
      <c r="J20" s="18" t="s">
        <v>79</v>
      </c>
      <c r="K20" s="19">
        <f t="shared" si="6"/>
        <v>0</v>
      </c>
      <c r="L20" s="17" t="s">
        <v>80</v>
      </c>
      <c r="M20" s="18" t="s">
        <v>13</v>
      </c>
      <c r="N20" s="19">
        <f t="shared" si="7"/>
        <v>0</v>
      </c>
      <c r="O20" s="17" t="s">
        <v>79</v>
      </c>
      <c r="P20" s="18" t="s">
        <v>13</v>
      </c>
      <c r="Q20" s="19">
        <f t="shared" si="8"/>
        <v>0</v>
      </c>
      <c r="R20" s="17" t="s">
        <v>13</v>
      </c>
      <c r="S20" s="18" t="s">
        <v>79</v>
      </c>
      <c r="T20" s="19" t="str">
        <f t="shared" si="9"/>
        <v>2</v>
      </c>
      <c r="U20" s="17" t="s">
        <v>80</v>
      </c>
      <c r="V20" s="18" t="s">
        <v>79</v>
      </c>
      <c r="W20" s="19">
        <f t="shared" si="13"/>
        <v>0</v>
      </c>
      <c r="X20" s="17" t="s">
        <v>80</v>
      </c>
      <c r="Y20" s="18" t="s">
        <v>80</v>
      </c>
      <c r="Z20" s="19">
        <f t="shared" si="11"/>
        <v>0</v>
      </c>
      <c r="AA20" s="17" t="s">
        <v>80</v>
      </c>
      <c r="AB20" s="18" t="s">
        <v>2</v>
      </c>
      <c r="AC20" s="19" t="str">
        <f t="shared" si="12"/>
        <v>2</v>
      </c>
      <c r="AD20" s="27"/>
      <c r="AE20" s="25"/>
      <c r="AF20" s="19"/>
      <c r="AG20" s="20">
        <f>E20+H20+K20+N20+Q20+T20+W20+Z20+AC20+AF20</f>
        <v>6</v>
      </c>
      <c r="AH20" s="21">
        <f>'18.Spieltag'!AJ20</f>
        <v>218</v>
      </c>
      <c r="AI20" s="28">
        <f>'18.Spieltag'!AK20</f>
        <v>2</v>
      </c>
      <c r="AJ20" s="23">
        <f>AG20+AH20</f>
        <v>224</v>
      </c>
      <c r="AK20" s="24">
        <f t="shared" si="3"/>
        <v>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79</v>
      </c>
      <c r="D21" s="18" t="s">
        <v>13</v>
      </c>
      <c r="E21" s="19">
        <f t="shared" si="4"/>
        <v>0</v>
      </c>
      <c r="F21" s="17" t="s">
        <v>79</v>
      </c>
      <c r="G21" s="18" t="s">
        <v>13</v>
      </c>
      <c r="H21" s="19">
        <f t="shared" si="5"/>
        <v>0</v>
      </c>
      <c r="I21" s="17" t="s">
        <v>13</v>
      </c>
      <c r="J21" s="18" t="s">
        <v>80</v>
      </c>
      <c r="K21" s="19" t="str">
        <f t="shared" si="6"/>
        <v>2</v>
      </c>
      <c r="L21" s="17" t="s">
        <v>79</v>
      </c>
      <c r="M21" s="18" t="s">
        <v>13</v>
      </c>
      <c r="N21" s="19">
        <f t="shared" si="7"/>
        <v>0</v>
      </c>
      <c r="O21" s="17" t="s">
        <v>79</v>
      </c>
      <c r="P21" s="18" t="s">
        <v>79</v>
      </c>
      <c r="Q21" s="19">
        <f t="shared" si="8"/>
        <v>0</v>
      </c>
      <c r="R21" s="17" t="s">
        <v>13</v>
      </c>
      <c r="S21" s="18" t="s">
        <v>80</v>
      </c>
      <c r="T21" s="19" t="str">
        <f t="shared" si="9"/>
        <v>2</v>
      </c>
      <c r="U21" s="17" t="s">
        <v>79</v>
      </c>
      <c r="V21" s="18" t="s">
        <v>79</v>
      </c>
      <c r="W21" s="81">
        <f>IF(OR(EXACT($U$7,U21)*(EXACT($V$7,V21)))=TRUE,$AO$9,IF(($V$7-$U$7=V21-U21),$AO$8,IF(OR(EXACT($U$7&gt;$V$7,U21&gt;V21)*EXACT($U$7=$V$7,U21=V21)*EXACT($U$7&lt;$V$7,U21&lt;V21)),$AO$7,0)))*2</f>
        <v>6</v>
      </c>
      <c r="X21" s="17" t="s">
        <v>79</v>
      </c>
      <c r="Y21" s="18" t="s">
        <v>79</v>
      </c>
      <c r="Z21" s="19">
        <f t="shared" si="11"/>
        <v>0</v>
      </c>
      <c r="AA21" s="17" t="s">
        <v>79</v>
      </c>
      <c r="AB21" s="18" t="s">
        <v>13</v>
      </c>
      <c r="AC21" s="19" t="str">
        <f t="shared" si="12"/>
        <v>2</v>
      </c>
      <c r="AD21" s="27"/>
      <c r="AE21" s="25"/>
      <c r="AF21" s="19"/>
      <c r="AG21" s="20">
        <f>E21+H21+K21+N21+Q21+T21+W21+Z21+AC21+AF21</f>
        <v>12</v>
      </c>
      <c r="AH21" s="21">
        <f>'18.Spieltag'!AJ21</f>
        <v>196</v>
      </c>
      <c r="AI21" s="28">
        <f>'18.Spieltag'!AK21</f>
        <v>7</v>
      </c>
      <c r="AJ21" s="23">
        <f>AG21+AH21</f>
        <v>208</v>
      </c>
      <c r="AK21" s="24">
        <f t="shared" si="3"/>
        <v>7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79</v>
      </c>
      <c r="D22" s="18" t="s">
        <v>79</v>
      </c>
      <c r="E22" s="19">
        <f t="shared" si="4"/>
        <v>0</v>
      </c>
      <c r="F22" s="17" t="s">
        <v>13</v>
      </c>
      <c r="G22" s="18" t="s">
        <v>80</v>
      </c>
      <c r="H22" s="19" t="str">
        <f t="shared" si="5"/>
        <v>2</v>
      </c>
      <c r="I22" s="17" t="s">
        <v>79</v>
      </c>
      <c r="J22" s="18" t="s">
        <v>80</v>
      </c>
      <c r="K22" s="19" t="str">
        <f t="shared" si="6"/>
        <v>3</v>
      </c>
      <c r="L22" s="17" t="s">
        <v>80</v>
      </c>
      <c r="M22" s="18" t="s">
        <v>2</v>
      </c>
      <c r="N22" s="19">
        <f t="shared" si="7"/>
        <v>0</v>
      </c>
      <c r="O22" s="17" t="s">
        <v>13</v>
      </c>
      <c r="P22" s="18" t="s">
        <v>79</v>
      </c>
      <c r="Q22" s="19" t="str">
        <f t="shared" si="8"/>
        <v>2</v>
      </c>
      <c r="R22" s="17" t="s">
        <v>13</v>
      </c>
      <c r="S22" s="18" t="s">
        <v>80</v>
      </c>
      <c r="T22" s="19" t="str">
        <f t="shared" si="9"/>
        <v>2</v>
      </c>
      <c r="U22" s="17" t="s">
        <v>79</v>
      </c>
      <c r="V22" s="18" t="s">
        <v>13</v>
      </c>
      <c r="W22" s="19">
        <f t="shared" ref="W22:W24" si="14">IF(OR(EXACT($U$7,U22)*(EXACT($V$7,V22)))=TRUE,$AO$9,IF(($V$7-$U$7=V22-U22),$AO$8,IF(OR(EXACT($U$7&gt;$V$7,U22&gt;V22)*EXACT($U$7=$V$7,U22=V22)*EXACT($U$7&lt;$V$7,U22&lt;V22)),$AO$7,0)))*4</f>
        <v>0</v>
      </c>
      <c r="X22" s="17" t="s">
        <v>13</v>
      </c>
      <c r="Y22" s="18" t="s">
        <v>80</v>
      </c>
      <c r="Z22" s="19">
        <f t="shared" si="11"/>
        <v>0</v>
      </c>
      <c r="AA22" s="17" t="s">
        <v>80</v>
      </c>
      <c r="AB22" s="18" t="s">
        <v>13</v>
      </c>
      <c r="AC22" s="19" t="str">
        <f t="shared" si="12"/>
        <v>3</v>
      </c>
      <c r="AD22" s="27"/>
      <c r="AE22" s="25"/>
      <c r="AF22" s="19"/>
      <c r="AG22" s="20">
        <f>E22+H22+K22+N22+Q22+T22+W22+Z22+AC22+AF22</f>
        <v>12</v>
      </c>
      <c r="AH22" s="21">
        <f>'18.Spieltag'!AJ22</f>
        <v>183</v>
      </c>
      <c r="AI22" s="28">
        <f>'18.Spieltag'!AK22</f>
        <v>11</v>
      </c>
      <c r="AJ22" s="23">
        <f>AG22+AH22</f>
        <v>195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13</v>
      </c>
      <c r="D23" s="18" t="s">
        <v>79</v>
      </c>
      <c r="E23" s="19" t="str">
        <f t="shared" si="4"/>
        <v>3</v>
      </c>
      <c r="F23" s="17" t="s">
        <v>13</v>
      </c>
      <c r="G23" s="18" t="s">
        <v>80</v>
      </c>
      <c r="H23" s="19" t="str">
        <f t="shared" si="5"/>
        <v>2</v>
      </c>
      <c r="I23" s="17" t="s">
        <v>13</v>
      </c>
      <c r="J23" s="18" t="s">
        <v>79</v>
      </c>
      <c r="K23" s="19" t="str">
        <f t="shared" si="6"/>
        <v>5</v>
      </c>
      <c r="L23" s="17" t="s">
        <v>79</v>
      </c>
      <c r="M23" s="18" t="s">
        <v>13</v>
      </c>
      <c r="N23" s="19">
        <f t="shared" si="7"/>
        <v>0</v>
      </c>
      <c r="O23" s="17" t="s">
        <v>79</v>
      </c>
      <c r="P23" s="18" t="s">
        <v>13</v>
      </c>
      <c r="Q23" s="19">
        <f t="shared" si="8"/>
        <v>0</v>
      </c>
      <c r="R23" s="17" t="s">
        <v>13</v>
      </c>
      <c r="S23" s="18" t="s">
        <v>80</v>
      </c>
      <c r="T23" s="19" t="str">
        <f t="shared" si="9"/>
        <v>2</v>
      </c>
      <c r="U23" s="17" t="s">
        <v>80</v>
      </c>
      <c r="V23" s="18" t="s">
        <v>79</v>
      </c>
      <c r="W23" s="19">
        <f t="shared" si="14"/>
        <v>0</v>
      </c>
      <c r="X23" s="17" t="s">
        <v>80</v>
      </c>
      <c r="Y23" s="18" t="s">
        <v>79</v>
      </c>
      <c r="Z23" s="19" t="str">
        <f t="shared" si="11"/>
        <v>2</v>
      </c>
      <c r="AA23" s="17" t="s">
        <v>79</v>
      </c>
      <c r="AB23" s="18" t="s">
        <v>79</v>
      </c>
      <c r="AC23" s="19">
        <f t="shared" si="12"/>
        <v>0</v>
      </c>
      <c r="AD23" s="27"/>
      <c r="AE23" s="25"/>
      <c r="AF23" s="19"/>
      <c r="AG23" s="20">
        <f>E23+H23+K23+N23+Q23+T23+W23+Z23+AC23+AF23</f>
        <v>14</v>
      </c>
      <c r="AH23" s="21">
        <f>'18.Spieltag'!AJ23</f>
        <v>211</v>
      </c>
      <c r="AI23" s="28">
        <f>'18.Spieltag'!AK23</f>
        <v>4</v>
      </c>
      <c r="AJ23" s="23">
        <f>AG23+AH23</f>
        <v>225</v>
      </c>
      <c r="AK23" s="24">
        <f t="shared" si="3"/>
        <v>3</v>
      </c>
      <c r="AL23" s="1"/>
    </row>
    <row r="24" spans="1:38" ht="24.95" customHeight="1" thickBot="1" x14ac:dyDescent="0.25">
      <c r="A24" s="28">
        <f>AK24</f>
        <v>2</v>
      </c>
      <c r="B24" s="20" t="str">
        <f>'13.Spieltag'!B24</f>
        <v>UltraGE</v>
      </c>
      <c r="C24" s="17" t="s">
        <v>79</v>
      </c>
      <c r="D24" s="18" t="s">
        <v>2</v>
      </c>
      <c r="E24" s="19">
        <f t="shared" si="4"/>
        <v>0</v>
      </c>
      <c r="F24" s="17" t="s">
        <v>13</v>
      </c>
      <c r="G24" s="18" t="s">
        <v>79</v>
      </c>
      <c r="H24" s="19" t="str">
        <f t="shared" si="5"/>
        <v>2</v>
      </c>
      <c r="I24" s="17" t="s">
        <v>2</v>
      </c>
      <c r="J24" s="18" t="s">
        <v>79</v>
      </c>
      <c r="K24" s="19" t="str">
        <f t="shared" si="6"/>
        <v>2</v>
      </c>
      <c r="L24" s="17" t="s">
        <v>79</v>
      </c>
      <c r="M24" s="18" t="s">
        <v>13</v>
      </c>
      <c r="N24" s="19">
        <f t="shared" si="7"/>
        <v>0</v>
      </c>
      <c r="O24" s="17" t="s">
        <v>79</v>
      </c>
      <c r="P24" s="18" t="s">
        <v>13</v>
      </c>
      <c r="Q24" s="19">
        <f t="shared" si="8"/>
        <v>0</v>
      </c>
      <c r="R24" s="17" t="s">
        <v>2</v>
      </c>
      <c r="S24" s="18" t="s">
        <v>79</v>
      </c>
      <c r="T24" s="19" t="str">
        <f t="shared" si="9"/>
        <v>2</v>
      </c>
      <c r="U24" s="17" t="s">
        <v>79</v>
      </c>
      <c r="V24" s="18" t="s">
        <v>13</v>
      </c>
      <c r="W24" s="19">
        <f t="shared" si="14"/>
        <v>0</v>
      </c>
      <c r="X24" s="17" t="s">
        <v>79</v>
      </c>
      <c r="Y24" s="18" t="s">
        <v>13</v>
      </c>
      <c r="Z24" s="19" t="str">
        <f t="shared" si="11"/>
        <v>2</v>
      </c>
      <c r="AA24" s="17" t="s">
        <v>79</v>
      </c>
      <c r="AB24" s="18" t="s">
        <v>2</v>
      </c>
      <c r="AC24" s="19" t="str">
        <f t="shared" si="12"/>
        <v>3</v>
      </c>
      <c r="AD24" s="27"/>
      <c r="AE24" s="25"/>
      <c r="AF24" s="19"/>
      <c r="AG24" s="20">
        <f>E24+H24+K24+N24+Q24+T24+W24+Z24+AC24+AF24</f>
        <v>11</v>
      </c>
      <c r="AH24" s="21">
        <f>'18.Spieltag'!AJ24</f>
        <v>215</v>
      </c>
      <c r="AI24" s="28">
        <f>'18.Spieltag'!AK24</f>
        <v>3</v>
      </c>
      <c r="AJ24" s="23">
        <f>AG24+AH24</f>
        <v>226</v>
      </c>
      <c r="AK24" s="24">
        <f t="shared" si="3"/>
        <v>2</v>
      </c>
      <c r="AL24" s="1"/>
    </row>
    <row r="25" spans="1:38" ht="24.95" customHeight="1" thickBot="1" x14ac:dyDescent="0.25">
      <c r="A25" s="28">
        <f t="shared" ref="A25:A26" si="15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15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4" priority="883" rank="3"/>
  </conditionalFormatting>
  <conditionalFormatting sqref="AI8:AI26">
    <cfRule type="colorScale" priority="12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3" priority="6">
      <formula>($AG8&gt;40)</formula>
    </cfRule>
  </conditionalFormatting>
  <conditionalFormatting sqref="AA4 C6 F6 F4 I6 I4 O6 R6 R4 U6 U4 X6 X4 C4 AA6">
    <cfRule type="cellIs" dxfId="82" priority="3" operator="equal">
      <formula>"Schalke 04"</formula>
    </cfRule>
  </conditionalFormatting>
  <conditionalFormatting sqref="F4 L6 X4 X6 O4 L4">
    <cfRule type="cellIs" dxfId="81" priority="2" operator="equal">
      <formula>"Schalke 04"</formula>
    </cfRule>
  </conditionalFormatting>
  <conditionalFormatting sqref="AG28:AG1048576 AG1:AG26">
    <cfRule type="top10" dxfId="80" priority="148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opLeftCell="A6" workbookViewId="0">
      <selection activeCell="Q27" sqref="Q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34</v>
      </c>
      <c r="B4" s="16"/>
      <c r="C4" s="16" t="s">
        <v>11</v>
      </c>
      <c r="F4" s="16" t="s">
        <v>77</v>
      </c>
      <c r="I4" s="16" t="s">
        <v>12</v>
      </c>
      <c r="L4" s="16" t="s">
        <v>73</v>
      </c>
      <c r="O4" s="16" t="s">
        <v>72</v>
      </c>
      <c r="R4" s="16" t="s">
        <v>64</v>
      </c>
      <c r="U4" s="16" t="s">
        <v>69</v>
      </c>
      <c r="X4" s="16" t="s">
        <v>75</v>
      </c>
      <c r="AA4" s="16" t="s">
        <v>74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65</v>
      </c>
      <c r="F6" s="16" t="s">
        <v>68</v>
      </c>
      <c r="I6" s="16" t="s">
        <v>67</v>
      </c>
      <c r="L6" s="16" t="s">
        <v>78</v>
      </c>
      <c r="O6" s="16" t="s">
        <v>70</v>
      </c>
      <c r="R6" s="16" t="s">
        <v>63</v>
      </c>
      <c r="U6" s="16" t="s">
        <v>66</v>
      </c>
      <c r="X6" s="16" t="s">
        <v>71</v>
      </c>
      <c r="AA6" s="16" t="s">
        <v>76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80</v>
      </c>
      <c r="D7" s="68" t="s">
        <v>80</v>
      </c>
      <c r="E7" s="69" t="s">
        <v>1</v>
      </c>
      <c r="F7" s="68" t="s">
        <v>79</v>
      </c>
      <c r="G7" s="68" t="s">
        <v>2</v>
      </c>
      <c r="H7" s="69" t="s">
        <v>1</v>
      </c>
      <c r="I7" s="68" t="s">
        <v>80</v>
      </c>
      <c r="J7" s="68" t="s">
        <v>13</v>
      </c>
      <c r="K7" s="69" t="s">
        <v>1</v>
      </c>
      <c r="L7" s="68" t="s">
        <v>2</v>
      </c>
      <c r="M7" s="68" t="s">
        <v>80</v>
      </c>
      <c r="N7" s="69" t="s">
        <v>1</v>
      </c>
      <c r="O7" s="68" t="s">
        <v>13</v>
      </c>
      <c r="P7" s="68" t="s">
        <v>79</v>
      </c>
      <c r="Q7" s="69" t="s">
        <v>1</v>
      </c>
      <c r="R7" s="68" t="s">
        <v>2</v>
      </c>
      <c r="S7" s="68" t="s">
        <v>79</v>
      </c>
      <c r="T7" s="69" t="s">
        <v>1</v>
      </c>
      <c r="U7" s="68" t="s">
        <v>79</v>
      </c>
      <c r="V7" s="68" t="s">
        <v>13</v>
      </c>
      <c r="W7" s="69" t="s">
        <v>1</v>
      </c>
      <c r="X7" s="68" t="s">
        <v>82</v>
      </c>
      <c r="Y7" s="68" t="s">
        <v>79</v>
      </c>
      <c r="Z7" s="69" t="s">
        <v>1</v>
      </c>
      <c r="AA7" s="68" t="s">
        <v>2</v>
      </c>
      <c r="AB7" s="68" t="s">
        <v>80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'19.Spieltag'!AJ8</f>
        <v>135</v>
      </c>
      <c r="AI8" s="28">
        <f>'19.Spieltag'!AK8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'13.Spieltag'!B9</f>
        <v>Franzi04</v>
      </c>
      <c r="C9" s="17" t="s">
        <v>13</v>
      </c>
      <c r="D9" s="18" t="s">
        <v>79</v>
      </c>
      <c r="E9" s="77">
        <f t="shared" ref="E9:E24" si="4">IF(OR(EXACT($C$7,C9)*(EXACT($D$7,D9)))=TRUE,$AO$9,IF(($D$7-$C$7=D9-C9),$AO$8,IF(OR(EXACT($C$7&gt;$D$7,C9&gt;D9)*EXACT($C$7=$D$7,C9=D9)*EXACT($C$7&lt;$D$7,C9&lt;D9)),$AO$7,0)))*4</f>
        <v>0</v>
      </c>
      <c r="F9" s="17" t="s">
        <v>79</v>
      </c>
      <c r="G9" s="18" t="s">
        <v>13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2</v>
      </c>
      <c r="I9" s="17" t="s">
        <v>79</v>
      </c>
      <c r="J9" s="18" t="s">
        <v>13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14</v>
      </c>
      <c r="M9" s="18" t="s">
        <v>80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2</v>
      </c>
      <c r="O9" s="17" t="s">
        <v>13</v>
      </c>
      <c r="P9" s="18" t="s">
        <v>79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5</v>
      </c>
      <c r="R9" s="17" t="s">
        <v>80</v>
      </c>
      <c r="S9" s="18" t="s">
        <v>13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79</v>
      </c>
      <c r="W9" s="19">
        <f t="shared" ref="W9:W24" si="10">IF(OR(EXACT($U$7,U9)*(EXACT($V$7,V9)))=TRUE,$AO$9,IF(($V$7-$U$7=V9-U9),$AO$8,IF(OR(EXACT($U$7&gt;$V$7,U9&gt;V9)*EXACT($U$7=$V$7,U9=V9)*EXACT($U$7&lt;$V$7,U9&lt;V9)),$AO$7,0)))</f>
        <v>0</v>
      </c>
      <c r="X9" s="17" t="s">
        <v>79</v>
      </c>
      <c r="Y9" s="18" t="s">
        <v>13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79</v>
      </c>
      <c r="AB9" s="18" t="s">
        <v>2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11</v>
      </c>
      <c r="AH9" s="21">
        <f>'19.Spieltag'!AJ9</f>
        <v>186</v>
      </c>
      <c r="AI9" s="28">
        <f>'19.Spieltag'!AK9</f>
        <v>13</v>
      </c>
      <c r="AJ9" s="23">
        <f t="shared" si="2"/>
        <v>197</v>
      </c>
      <c r="AK9" s="24">
        <f t="shared" si="3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13</v>
      </c>
      <c r="D10" s="18" t="s">
        <v>79</v>
      </c>
      <c r="E10" s="77">
        <f t="shared" si="4"/>
        <v>0</v>
      </c>
      <c r="F10" s="17" t="s">
        <v>79</v>
      </c>
      <c r="G10" s="18" t="s">
        <v>82</v>
      </c>
      <c r="H10" s="19" t="str">
        <f t="shared" si="5"/>
        <v>2</v>
      </c>
      <c r="I10" s="17" t="s">
        <v>79</v>
      </c>
      <c r="J10" s="18" t="s">
        <v>2</v>
      </c>
      <c r="K10" s="19" t="str">
        <f t="shared" si="6"/>
        <v>3</v>
      </c>
      <c r="L10" s="17" t="s">
        <v>13</v>
      </c>
      <c r="M10" s="18" t="s">
        <v>13</v>
      </c>
      <c r="N10" s="19">
        <f t="shared" si="7"/>
        <v>0</v>
      </c>
      <c r="O10" s="17" t="s">
        <v>2</v>
      </c>
      <c r="P10" s="18" t="s">
        <v>79</v>
      </c>
      <c r="Q10" s="19" t="str">
        <f t="shared" si="8"/>
        <v>2</v>
      </c>
      <c r="R10" s="17" t="s">
        <v>79</v>
      </c>
      <c r="S10" s="18" t="s">
        <v>13</v>
      </c>
      <c r="T10" s="19">
        <f t="shared" si="9"/>
        <v>0</v>
      </c>
      <c r="U10" s="17" t="s">
        <v>13</v>
      </c>
      <c r="V10" s="18" t="s">
        <v>13</v>
      </c>
      <c r="W10" s="19">
        <f t="shared" si="10"/>
        <v>0</v>
      </c>
      <c r="X10" s="17" t="s">
        <v>79</v>
      </c>
      <c r="Y10" s="18" t="s">
        <v>2</v>
      </c>
      <c r="Z10" s="19">
        <f t="shared" si="11"/>
        <v>0</v>
      </c>
      <c r="AA10" s="17" t="s">
        <v>79</v>
      </c>
      <c r="AB10" s="18" t="s">
        <v>13</v>
      </c>
      <c r="AC10" s="19">
        <f t="shared" si="12"/>
        <v>0</v>
      </c>
      <c r="AD10" s="27"/>
      <c r="AE10" s="25"/>
      <c r="AF10" s="19"/>
      <c r="AG10" s="20">
        <f t="shared" si="1"/>
        <v>7</v>
      </c>
      <c r="AH10" s="21">
        <f>'19.Spieltag'!AJ10</f>
        <v>217</v>
      </c>
      <c r="AI10" s="28">
        <f>'19.Spieltag'!AK10</f>
        <v>6</v>
      </c>
      <c r="AJ10" s="23">
        <f t="shared" si="2"/>
        <v>224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2</v>
      </c>
      <c r="D11" s="18" t="s">
        <v>80</v>
      </c>
      <c r="E11" s="77">
        <f t="shared" si="4"/>
        <v>0</v>
      </c>
      <c r="F11" s="17" t="s">
        <v>79</v>
      </c>
      <c r="G11" s="18" t="s">
        <v>2</v>
      </c>
      <c r="H11" s="19" t="str">
        <f t="shared" si="5"/>
        <v>5</v>
      </c>
      <c r="I11" s="17" t="s">
        <v>79</v>
      </c>
      <c r="J11" s="18" t="s">
        <v>2</v>
      </c>
      <c r="K11" s="19" t="str">
        <f t="shared" si="6"/>
        <v>3</v>
      </c>
      <c r="L11" s="17" t="s">
        <v>82</v>
      </c>
      <c r="M11" s="18" t="s">
        <v>80</v>
      </c>
      <c r="N11" s="19" t="str">
        <f t="shared" si="7"/>
        <v>2</v>
      </c>
      <c r="O11" s="17" t="s">
        <v>13</v>
      </c>
      <c r="P11" s="18" t="s">
        <v>79</v>
      </c>
      <c r="Q11" s="19" t="str">
        <f t="shared" si="8"/>
        <v>5</v>
      </c>
      <c r="R11" s="17" t="s">
        <v>13</v>
      </c>
      <c r="S11" s="18" t="s">
        <v>79</v>
      </c>
      <c r="T11" s="19" t="str">
        <f t="shared" si="9"/>
        <v>2</v>
      </c>
      <c r="U11" s="17" t="s">
        <v>13</v>
      </c>
      <c r="V11" s="18" t="s">
        <v>79</v>
      </c>
      <c r="W11" s="19">
        <f t="shared" si="10"/>
        <v>0</v>
      </c>
      <c r="X11" s="17" t="s">
        <v>79</v>
      </c>
      <c r="Y11" s="18" t="s">
        <v>2</v>
      </c>
      <c r="Z11" s="19">
        <f t="shared" si="11"/>
        <v>0</v>
      </c>
      <c r="AA11" s="17" t="s">
        <v>13</v>
      </c>
      <c r="AB11" s="18" t="s">
        <v>79</v>
      </c>
      <c r="AC11" s="19" t="str">
        <f t="shared" si="12"/>
        <v>2</v>
      </c>
      <c r="AD11" s="27"/>
      <c r="AE11" s="25"/>
      <c r="AF11" s="19"/>
      <c r="AG11" s="20">
        <f t="shared" si="1"/>
        <v>19</v>
      </c>
      <c r="AH11" s="21">
        <f>'19.Spieltag'!AJ11</f>
        <v>223</v>
      </c>
      <c r="AI11" s="28">
        <f>'19.Spieltag'!AK11</f>
        <v>5</v>
      </c>
      <c r="AJ11" s="23">
        <f t="shared" si="2"/>
        <v>242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79</v>
      </c>
      <c r="E12" s="77">
        <f t="shared" si="4"/>
        <v>0</v>
      </c>
      <c r="F12" s="17" t="s">
        <v>79</v>
      </c>
      <c r="G12" s="18" t="s">
        <v>2</v>
      </c>
      <c r="H12" s="19" t="str">
        <f t="shared" si="5"/>
        <v>5</v>
      </c>
      <c r="I12" s="17" t="s">
        <v>79</v>
      </c>
      <c r="J12" s="18" t="s">
        <v>2</v>
      </c>
      <c r="K12" s="19" t="str">
        <f t="shared" si="6"/>
        <v>3</v>
      </c>
      <c r="L12" s="17" t="s">
        <v>2</v>
      </c>
      <c r="M12" s="18" t="s">
        <v>80</v>
      </c>
      <c r="N12" s="19" t="str">
        <f t="shared" si="7"/>
        <v>5</v>
      </c>
      <c r="O12" s="17" t="s">
        <v>13</v>
      </c>
      <c r="P12" s="18" t="s">
        <v>79</v>
      </c>
      <c r="Q12" s="19" t="str">
        <f t="shared" si="8"/>
        <v>5</v>
      </c>
      <c r="R12" s="17" t="s">
        <v>13</v>
      </c>
      <c r="S12" s="18" t="s">
        <v>13</v>
      </c>
      <c r="T12" s="19">
        <f t="shared" si="9"/>
        <v>0</v>
      </c>
      <c r="U12" s="17" t="s">
        <v>13</v>
      </c>
      <c r="V12" s="18" t="s">
        <v>13</v>
      </c>
      <c r="W12" s="19">
        <f t="shared" si="10"/>
        <v>0</v>
      </c>
      <c r="X12" s="17" t="s">
        <v>79</v>
      </c>
      <c r="Y12" s="18" t="s">
        <v>2</v>
      </c>
      <c r="Z12" s="19">
        <f t="shared" si="11"/>
        <v>0</v>
      </c>
      <c r="AA12" s="17" t="s">
        <v>79</v>
      </c>
      <c r="AB12" s="18" t="s">
        <v>2</v>
      </c>
      <c r="AC12" s="19">
        <f t="shared" si="12"/>
        <v>0</v>
      </c>
      <c r="AD12" s="26"/>
      <c r="AE12" s="25"/>
      <c r="AF12" s="19"/>
      <c r="AG12" s="20">
        <f t="shared" si="1"/>
        <v>18</v>
      </c>
      <c r="AH12" s="21">
        <f>'19.Spieltag'!AJ12</f>
        <v>245</v>
      </c>
      <c r="AI12" s="28">
        <f>'19.Spieltag'!AK12</f>
        <v>1</v>
      </c>
      <c r="AJ12" s="23">
        <f t="shared" si="2"/>
        <v>263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MB AC Norbert</v>
      </c>
      <c r="C13" s="17" t="s">
        <v>79</v>
      </c>
      <c r="D13" s="18" t="s">
        <v>80</v>
      </c>
      <c r="E13" s="77">
        <f t="shared" si="4"/>
        <v>0</v>
      </c>
      <c r="F13" s="17" t="s">
        <v>80</v>
      </c>
      <c r="G13" s="18" t="s">
        <v>79</v>
      </c>
      <c r="H13" s="19" t="str">
        <f t="shared" si="5"/>
        <v>2</v>
      </c>
      <c r="I13" s="17" t="s">
        <v>79</v>
      </c>
      <c r="J13" s="18" t="s">
        <v>80</v>
      </c>
      <c r="K13" s="19">
        <f t="shared" si="6"/>
        <v>0</v>
      </c>
      <c r="L13" s="17" t="s">
        <v>82</v>
      </c>
      <c r="M13" s="18" t="s">
        <v>80</v>
      </c>
      <c r="N13" s="19" t="str">
        <f t="shared" si="7"/>
        <v>2</v>
      </c>
      <c r="O13" s="17" t="s">
        <v>13</v>
      </c>
      <c r="P13" s="18" t="s">
        <v>80</v>
      </c>
      <c r="Q13" s="19" t="str">
        <f t="shared" si="8"/>
        <v>2</v>
      </c>
      <c r="R13" s="17" t="s">
        <v>13</v>
      </c>
      <c r="S13" s="18" t="s">
        <v>80</v>
      </c>
      <c r="T13" s="19" t="str">
        <f t="shared" si="9"/>
        <v>3</v>
      </c>
      <c r="U13" s="17" t="s">
        <v>79</v>
      </c>
      <c r="V13" s="18" t="s">
        <v>79</v>
      </c>
      <c r="W13" s="19">
        <f t="shared" si="10"/>
        <v>0</v>
      </c>
      <c r="X13" s="17" t="s">
        <v>79</v>
      </c>
      <c r="Y13" s="18" t="s">
        <v>13</v>
      </c>
      <c r="Z13" s="19">
        <f t="shared" si="11"/>
        <v>0</v>
      </c>
      <c r="AA13" s="17" t="s">
        <v>79</v>
      </c>
      <c r="AB13" s="18" t="s">
        <v>13</v>
      </c>
      <c r="AC13" s="19">
        <f t="shared" si="12"/>
        <v>0</v>
      </c>
      <c r="AD13" s="27"/>
      <c r="AE13" s="25"/>
      <c r="AF13" s="19"/>
      <c r="AG13" s="20">
        <f t="shared" si="1"/>
        <v>9</v>
      </c>
      <c r="AH13" s="21">
        <f>'19.Spieltag'!AJ13</f>
        <v>199</v>
      </c>
      <c r="AI13" s="28">
        <f>'19.Spieltag'!AK13</f>
        <v>10</v>
      </c>
      <c r="AJ13" s="23">
        <f t="shared" si="2"/>
        <v>208</v>
      </c>
      <c r="AK13" s="24">
        <f t="shared" si="3"/>
        <v>10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79</v>
      </c>
      <c r="D14" s="18" t="s">
        <v>80</v>
      </c>
      <c r="E14" s="77">
        <f t="shared" si="4"/>
        <v>0</v>
      </c>
      <c r="F14" s="17" t="s">
        <v>79</v>
      </c>
      <c r="G14" s="18" t="s">
        <v>13</v>
      </c>
      <c r="H14" s="19" t="str">
        <f t="shared" si="5"/>
        <v>2</v>
      </c>
      <c r="I14" s="17" t="s">
        <v>80</v>
      </c>
      <c r="J14" s="18" t="s">
        <v>13</v>
      </c>
      <c r="K14" s="19" t="str">
        <f t="shared" si="6"/>
        <v>5</v>
      </c>
      <c r="L14" s="17" t="s">
        <v>82</v>
      </c>
      <c r="M14" s="18" t="s">
        <v>80</v>
      </c>
      <c r="N14" s="19" t="str">
        <f t="shared" si="7"/>
        <v>2</v>
      </c>
      <c r="O14" s="17" t="s">
        <v>2</v>
      </c>
      <c r="P14" s="18" t="s">
        <v>79</v>
      </c>
      <c r="Q14" s="19" t="str">
        <f t="shared" si="8"/>
        <v>2</v>
      </c>
      <c r="R14" s="17" t="s">
        <v>13</v>
      </c>
      <c r="S14" s="18" t="s">
        <v>80</v>
      </c>
      <c r="T14" s="19" t="str">
        <f t="shared" si="9"/>
        <v>3</v>
      </c>
      <c r="U14" s="17" t="s">
        <v>13</v>
      </c>
      <c r="V14" s="18" t="s">
        <v>80</v>
      </c>
      <c r="W14" s="19">
        <f t="shared" si="10"/>
        <v>0</v>
      </c>
      <c r="X14" s="17" t="s">
        <v>80</v>
      </c>
      <c r="Y14" s="18" t="s">
        <v>13</v>
      </c>
      <c r="Z14" s="19">
        <f t="shared" si="11"/>
        <v>0</v>
      </c>
      <c r="AA14" s="17" t="s">
        <v>80</v>
      </c>
      <c r="AB14" s="18" t="s">
        <v>13</v>
      </c>
      <c r="AC14" s="19">
        <f t="shared" si="12"/>
        <v>0</v>
      </c>
      <c r="AD14" s="27"/>
      <c r="AE14" s="25"/>
      <c r="AF14" s="19"/>
      <c r="AG14" s="20">
        <f t="shared" si="1"/>
        <v>14</v>
      </c>
      <c r="AH14" s="21">
        <f>'19.Spieltag'!AJ14</f>
        <v>204</v>
      </c>
      <c r="AI14" s="28">
        <f>'19.Spieltag'!AK14</f>
        <v>8</v>
      </c>
      <c r="AJ14" s="23">
        <f t="shared" si="2"/>
        <v>218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15</v>
      </c>
      <c r="B15" s="20" t="str">
        <f>'13.Spieltag'!B15</f>
        <v>Nico1904</v>
      </c>
      <c r="C15" s="17" t="s">
        <v>13</v>
      </c>
      <c r="D15" s="18" t="s">
        <v>79</v>
      </c>
      <c r="E15" s="77">
        <f t="shared" si="4"/>
        <v>0</v>
      </c>
      <c r="F15" s="17" t="s">
        <v>79</v>
      </c>
      <c r="G15" s="18" t="s">
        <v>13</v>
      </c>
      <c r="H15" s="19" t="str">
        <f t="shared" si="5"/>
        <v>2</v>
      </c>
      <c r="I15" s="17" t="s">
        <v>79</v>
      </c>
      <c r="J15" s="18" t="s">
        <v>13</v>
      </c>
      <c r="K15" s="19" t="str">
        <f t="shared" si="6"/>
        <v>2</v>
      </c>
      <c r="L15" s="17" t="s">
        <v>14</v>
      </c>
      <c r="M15" s="18" t="s">
        <v>80</v>
      </c>
      <c r="N15" s="19" t="str">
        <f t="shared" si="7"/>
        <v>2</v>
      </c>
      <c r="O15" s="17" t="s">
        <v>13</v>
      </c>
      <c r="P15" s="18" t="s">
        <v>80</v>
      </c>
      <c r="Q15" s="19" t="str">
        <f t="shared" si="8"/>
        <v>2</v>
      </c>
      <c r="R15" s="17" t="s">
        <v>79</v>
      </c>
      <c r="S15" s="18" t="s">
        <v>13</v>
      </c>
      <c r="T15" s="19">
        <f t="shared" si="9"/>
        <v>0</v>
      </c>
      <c r="U15" s="17" t="s">
        <v>2</v>
      </c>
      <c r="V15" s="18" t="s">
        <v>80</v>
      </c>
      <c r="W15" s="19">
        <f t="shared" si="10"/>
        <v>0</v>
      </c>
      <c r="X15" s="17" t="s">
        <v>79</v>
      </c>
      <c r="Y15" s="18" t="s">
        <v>2</v>
      </c>
      <c r="Z15" s="19">
        <f t="shared" si="11"/>
        <v>0</v>
      </c>
      <c r="AA15" s="17" t="s">
        <v>13</v>
      </c>
      <c r="AB15" s="18" t="s">
        <v>13</v>
      </c>
      <c r="AC15" s="19">
        <f t="shared" si="12"/>
        <v>0</v>
      </c>
      <c r="AD15" s="27"/>
      <c r="AE15" s="25"/>
      <c r="AF15" s="19"/>
      <c r="AG15" s="20">
        <f t="shared" si="1"/>
        <v>8</v>
      </c>
      <c r="AH15" s="21">
        <f>'19.Spieltag'!AJ15</f>
        <v>179</v>
      </c>
      <c r="AI15" s="28">
        <f>'19.Spieltag'!AK15</f>
        <v>16</v>
      </c>
      <c r="AJ15" s="23">
        <f t="shared" si="2"/>
        <v>187</v>
      </c>
      <c r="AK15" s="24">
        <f t="shared" si="3"/>
        <v>15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Reinhold</v>
      </c>
      <c r="C16" s="17" t="s">
        <v>13</v>
      </c>
      <c r="D16" s="18" t="s">
        <v>80</v>
      </c>
      <c r="E16" s="77">
        <f t="shared" si="4"/>
        <v>0</v>
      </c>
      <c r="F16" s="17" t="s">
        <v>79</v>
      </c>
      <c r="G16" s="18" t="s">
        <v>2</v>
      </c>
      <c r="H16" s="19" t="str">
        <f t="shared" si="5"/>
        <v>5</v>
      </c>
      <c r="I16" s="17" t="s">
        <v>2</v>
      </c>
      <c r="J16" s="18" t="s">
        <v>2</v>
      </c>
      <c r="K16" s="19">
        <f t="shared" si="6"/>
        <v>0</v>
      </c>
      <c r="L16" s="17" t="s">
        <v>93</v>
      </c>
      <c r="M16" s="18" t="s">
        <v>79</v>
      </c>
      <c r="N16" s="19" t="str">
        <f t="shared" si="7"/>
        <v>2</v>
      </c>
      <c r="O16" s="17" t="s">
        <v>82</v>
      </c>
      <c r="P16" s="18" t="s">
        <v>13</v>
      </c>
      <c r="Q16" s="19" t="str">
        <f t="shared" si="8"/>
        <v>2</v>
      </c>
      <c r="R16" s="17" t="s">
        <v>13</v>
      </c>
      <c r="S16" s="18" t="s">
        <v>79</v>
      </c>
      <c r="T16" s="19" t="str">
        <f t="shared" si="9"/>
        <v>2</v>
      </c>
      <c r="U16" s="17" t="s">
        <v>13</v>
      </c>
      <c r="V16" s="18" t="s">
        <v>2</v>
      </c>
      <c r="W16" s="19" t="str">
        <f t="shared" si="10"/>
        <v>3</v>
      </c>
      <c r="X16" s="17" t="s">
        <v>79</v>
      </c>
      <c r="Y16" s="18" t="s">
        <v>2</v>
      </c>
      <c r="Z16" s="19">
        <f t="shared" si="11"/>
        <v>0</v>
      </c>
      <c r="AA16" s="17" t="s">
        <v>80</v>
      </c>
      <c r="AB16" s="18" t="s">
        <v>79</v>
      </c>
      <c r="AC16" s="19">
        <f t="shared" si="12"/>
        <v>0</v>
      </c>
      <c r="AD16" s="27"/>
      <c r="AE16" s="25"/>
      <c r="AF16" s="19"/>
      <c r="AG16" s="20">
        <f t="shared" si="1"/>
        <v>14</v>
      </c>
      <c r="AH16" s="21">
        <f>'19.Spieltag'!AJ16</f>
        <v>202</v>
      </c>
      <c r="AI16" s="28">
        <f>'19.Spieltag'!AK16</f>
        <v>9</v>
      </c>
      <c r="AJ16" s="23">
        <f t="shared" si="2"/>
        <v>216</v>
      </c>
      <c r="AK16" s="24">
        <f t="shared" si="3"/>
        <v>8</v>
      </c>
      <c r="AL16" s="1"/>
    </row>
    <row r="17" spans="1:38" ht="24.95" customHeight="1" thickBot="1" x14ac:dyDescent="0.25">
      <c r="A17" s="28">
        <f t="shared" si="0"/>
        <v>16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'19.Spieltag'!AJ17</f>
        <v>183</v>
      </c>
      <c r="AI17" s="28">
        <f>'19.Spieltag'!AK17</f>
        <v>15</v>
      </c>
      <c r="AJ17" s="23">
        <f t="shared" si="2"/>
        <v>183</v>
      </c>
      <c r="AK17" s="24">
        <f t="shared" si="3"/>
        <v>16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Sascha</v>
      </c>
      <c r="C18" s="17" t="s">
        <v>13</v>
      </c>
      <c r="D18" s="18" t="s">
        <v>79</v>
      </c>
      <c r="E18" s="77">
        <f t="shared" si="4"/>
        <v>0</v>
      </c>
      <c r="F18" s="17" t="s">
        <v>2</v>
      </c>
      <c r="G18" s="18" t="s">
        <v>13</v>
      </c>
      <c r="H18" s="19">
        <f t="shared" si="5"/>
        <v>0</v>
      </c>
      <c r="I18" s="17" t="s">
        <v>79</v>
      </c>
      <c r="J18" s="18" t="s">
        <v>2</v>
      </c>
      <c r="K18" s="19" t="str">
        <f t="shared" si="6"/>
        <v>3</v>
      </c>
      <c r="L18" s="17" t="s">
        <v>2</v>
      </c>
      <c r="M18" s="18" t="s">
        <v>80</v>
      </c>
      <c r="N18" s="19" t="str">
        <f t="shared" si="7"/>
        <v>5</v>
      </c>
      <c r="O18" s="17" t="s">
        <v>79</v>
      </c>
      <c r="P18" s="18" t="s">
        <v>80</v>
      </c>
      <c r="Q18" s="19" t="str">
        <f t="shared" si="8"/>
        <v>3</v>
      </c>
      <c r="R18" s="17" t="s">
        <v>13</v>
      </c>
      <c r="S18" s="18" t="s">
        <v>80</v>
      </c>
      <c r="T18" s="19" t="str">
        <f t="shared" si="9"/>
        <v>3</v>
      </c>
      <c r="U18" s="17" t="s">
        <v>13</v>
      </c>
      <c r="V18" s="18" t="s">
        <v>79</v>
      </c>
      <c r="W18" s="19">
        <f t="shared" si="10"/>
        <v>0</v>
      </c>
      <c r="X18" s="17" t="s">
        <v>80</v>
      </c>
      <c r="Y18" s="18" t="s">
        <v>13</v>
      </c>
      <c r="Z18" s="19">
        <f t="shared" si="11"/>
        <v>0</v>
      </c>
      <c r="AA18" s="17" t="s">
        <v>13</v>
      </c>
      <c r="AB18" s="18" t="s">
        <v>13</v>
      </c>
      <c r="AC18" s="19">
        <f t="shared" si="12"/>
        <v>0</v>
      </c>
      <c r="AD18" s="27"/>
      <c r="AE18" s="25"/>
      <c r="AF18" s="19"/>
      <c r="AG18" s="20">
        <f t="shared" si="1"/>
        <v>14</v>
      </c>
      <c r="AH18" s="21">
        <f>'19.Spieltag'!AJ18</f>
        <v>194</v>
      </c>
      <c r="AI18" s="28">
        <f>'19.Spieltag'!AK18</f>
        <v>12</v>
      </c>
      <c r="AJ18" s="23">
        <f t="shared" si="2"/>
        <v>208</v>
      </c>
      <c r="AK18" s="24">
        <f t="shared" si="3"/>
        <v>10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 t="s">
        <v>79</v>
      </c>
      <c r="D19" s="18" t="s">
        <v>80</v>
      </c>
      <c r="E19" s="77">
        <f t="shared" si="4"/>
        <v>0</v>
      </c>
      <c r="F19" s="17" t="s">
        <v>79</v>
      </c>
      <c r="G19" s="18" t="s">
        <v>2</v>
      </c>
      <c r="H19" s="19" t="str">
        <f t="shared" si="5"/>
        <v>5</v>
      </c>
      <c r="I19" s="17" t="s">
        <v>80</v>
      </c>
      <c r="J19" s="18" t="s">
        <v>2</v>
      </c>
      <c r="K19" s="19" t="str">
        <f t="shared" si="6"/>
        <v>2</v>
      </c>
      <c r="L19" s="17" t="s">
        <v>89</v>
      </c>
      <c r="M19" s="18" t="s">
        <v>79</v>
      </c>
      <c r="N19" s="19" t="str">
        <f t="shared" si="7"/>
        <v>2</v>
      </c>
      <c r="O19" s="17" t="s">
        <v>2</v>
      </c>
      <c r="P19" s="18" t="s">
        <v>79</v>
      </c>
      <c r="Q19" s="19" t="str">
        <f t="shared" si="8"/>
        <v>2</v>
      </c>
      <c r="R19" s="17" t="s">
        <v>80</v>
      </c>
      <c r="S19" s="18" t="s">
        <v>80</v>
      </c>
      <c r="T19" s="19">
        <f t="shared" si="9"/>
        <v>0</v>
      </c>
      <c r="U19" s="17" t="s">
        <v>13</v>
      </c>
      <c r="V19" s="18" t="s">
        <v>13</v>
      </c>
      <c r="W19" s="19">
        <f t="shared" si="10"/>
        <v>0</v>
      </c>
      <c r="X19" s="17" t="s">
        <v>79</v>
      </c>
      <c r="Y19" s="18" t="s">
        <v>2</v>
      </c>
      <c r="Z19" s="19">
        <f t="shared" si="11"/>
        <v>0</v>
      </c>
      <c r="AA19" s="17" t="s">
        <v>79</v>
      </c>
      <c r="AB19" s="18" t="s">
        <v>13</v>
      </c>
      <c r="AC19" s="19">
        <f t="shared" si="12"/>
        <v>0</v>
      </c>
      <c r="AD19" s="27"/>
      <c r="AE19" s="25"/>
      <c r="AF19" s="19"/>
      <c r="AG19" s="20">
        <f t="shared" si="1"/>
        <v>11</v>
      </c>
      <c r="AH19" s="21">
        <f>'19.Spieltag'!AJ19</f>
        <v>186</v>
      </c>
      <c r="AI19" s="28">
        <f>'19.Spieltag'!AK19</f>
        <v>13</v>
      </c>
      <c r="AJ19" s="23">
        <f t="shared" si="2"/>
        <v>197</v>
      </c>
      <c r="AK19" s="24">
        <f t="shared" si="3"/>
        <v>13</v>
      </c>
      <c r="AL19" s="1"/>
    </row>
    <row r="20" spans="1:38" ht="24.95" customHeight="1" thickBot="1" x14ac:dyDescent="0.25">
      <c r="A20" s="28">
        <f>AK20</f>
        <v>5</v>
      </c>
      <c r="B20" s="20" t="str">
        <f>'13.Spieltag'!B20</f>
        <v>schmiddi04</v>
      </c>
      <c r="C20" s="17" t="s">
        <v>13</v>
      </c>
      <c r="D20" s="18" t="s">
        <v>80</v>
      </c>
      <c r="E20" s="77">
        <f t="shared" si="4"/>
        <v>0</v>
      </c>
      <c r="F20" s="17" t="s">
        <v>80</v>
      </c>
      <c r="G20" s="18" t="s">
        <v>79</v>
      </c>
      <c r="H20" s="19" t="str">
        <f t="shared" si="5"/>
        <v>2</v>
      </c>
      <c r="I20" s="17" t="s">
        <v>80</v>
      </c>
      <c r="J20" s="18" t="s">
        <v>13</v>
      </c>
      <c r="K20" s="19" t="str">
        <f t="shared" si="6"/>
        <v>5</v>
      </c>
      <c r="L20" s="17" t="s">
        <v>14</v>
      </c>
      <c r="M20" s="18" t="s">
        <v>80</v>
      </c>
      <c r="N20" s="19" t="str">
        <f t="shared" si="7"/>
        <v>2</v>
      </c>
      <c r="O20" s="17" t="s">
        <v>79</v>
      </c>
      <c r="P20" s="18" t="s">
        <v>79</v>
      </c>
      <c r="Q20" s="19">
        <f t="shared" si="8"/>
        <v>0</v>
      </c>
      <c r="R20" s="17" t="s">
        <v>79</v>
      </c>
      <c r="S20" s="18" t="s">
        <v>13</v>
      </c>
      <c r="T20" s="19">
        <f t="shared" si="9"/>
        <v>0</v>
      </c>
      <c r="U20" s="17" t="s">
        <v>79</v>
      </c>
      <c r="V20" s="18" t="s">
        <v>80</v>
      </c>
      <c r="W20" s="19">
        <f t="shared" si="10"/>
        <v>0</v>
      </c>
      <c r="X20" s="17" t="s">
        <v>79</v>
      </c>
      <c r="Y20" s="18" t="s">
        <v>79</v>
      </c>
      <c r="Z20" s="19">
        <f t="shared" si="11"/>
        <v>0</v>
      </c>
      <c r="AA20" s="17" t="s">
        <v>79</v>
      </c>
      <c r="AB20" s="18" t="s">
        <v>80</v>
      </c>
      <c r="AC20" s="19" t="str">
        <f t="shared" si="12"/>
        <v>2</v>
      </c>
      <c r="AD20" s="27"/>
      <c r="AE20" s="25"/>
      <c r="AF20" s="19"/>
      <c r="AG20" s="20">
        <f>E20+H20+K20+N20+Q20+T20+W20+Z20+AC20+AF20</f>
        <v>11</v>
      </c>
      <c r="AH20" s="21">
        <f>'19.Spieltag'!AJ20</f>
        <v>224</v>
      </c>
      <c r="AI20" s="28">
        <f>'19.Spieltag'!AK20</f>
        <v>4</v>
      </c>
      <c r="AJ20" s="23">
        <f>AG20+AH20</f>
        <v>235</v>
      </c>
      <c r="AK20" s="24">
        <f t="shared" si="3"/>
        <v>5</v>
      </c>
      <c r="AL20" s="1"/>
    </row>
    <row r="21" spans="1:38" ht="24.95" customHeight="1" thickBot="1" x14ac:dyDescent="0.25">
      <c r="A21" s="28">
        <f>AK21</f>
        <v>9</v>
      </c>
      <c r="B21" s="20" t="str">
        <f>'13.Spieltag'!B21</f>
        <v>shiny</v>
      </c>
      <c r="C21" s="17" t="s">
        <v>13</v>
      </c>
      <c r="D21" s="18" t="s">
        <v>79</v>
      </c>
      <c r="E21" s="77">
        <f t="shared" si="4"/>
        <v>0</v>
      </c>
      <c r="F21" s="17" t="s">
        <v>79</v>
      </c>
      <c r="G21" s="18" t="s">
        <v>79</v>
      </c>
      <c r="H21" s="19">
        <f t="shared" si="5"/>
        <v>0</v>
      </c>
      <c r="I21" s="17" t="s">
        <v>79</v>
      </c>
      <c r="J21" s="18" t="s">
        <v>13</v>
      </c>
      <c r="K21" s="19" t="str">
        <f t="shared" si="6"/>
        <v>2</v>
      </c>
      <c r="L21" s="17" t="s">
        <v>13</v>
      </c>
      <c r="M21" s="18" t="s">
        <v>80</v>
      </c>
      <c r="N21" s="19" t="str">
        <f t="shared" si="7"/>
        <v>2</v>
      </c>
      <c r="O21" s="17" t="s">
        <v>13</v>
      </c>
      <c r="P21" s="18" t="s">
        <v>80</v>
      </c>
      <c r="Q21" s="19" t="str">
        <f t="shared" si="8"/>
        <v>2</v>
      </c>
      <c r="R21" s="17" t="s">
        <v>79</v>
      </c>
      <c r="S21" s="18" t="s">
        <v>79</v>
      </c>
      <c r="T21" s="19">
        <f t="shared" si="9"/>
        <v>0</v>
      </c>
      <c r="U21" s="17" t="s">
        <v>79</v>
      </c>
      <c r="V21" s="18" t="s">
        <v>80</v>
      </c>
      <c r="W21" s="19">
        <f t="shared" si="10"/>
        <v>0</v>
      </c>
      <c r="X21" s="17" t="s">
        <v>79</v>
      </c>
      <c r="Y21" s="18" t="s">
        <v>13</v>
      </c>
      <c r="Z21" s="19">
        <f t="shared" si="11"/>
        <v>0</v>
      </c>
      <c r="AA21" s="17" t="s">
        <v>79</v>
      </c>
      <c r="AB21" s="18" t="s">
        <v>13</v>
      </c>
      <c r="AC21" s="19">
        <f t="shared" si="12"/>
        <v>0</v>
      </c>
      <c r="AD21" s="27"/>
      <c r="AE21" s="25"/>
      <c r="AF21" s="19"/>
      <c r="AG21" s="20">
        <f>E21+H21+K21+N21+Q21+T21+W21+Z21+AC21+AF21</f>
        <v>6</v>
      </c>
      <c r="AH21" s="21">
        <f>'19.Spieltag'!AJ21</f>
        <v>208</v>
      </c>
      <c r="AI21" s="28">
        <f>'19.Spieltag'!AK21</f>
        <v>7</v>
      </c>
      <c r="AJ21" s="23">
        <f>AG21+AH21</f>
        <v>214</v>
      </c>
      <c r="AK21" s="24">
        <f t="shared" si="3"/>
        <v>9</v>
      </c>
      <c r="AL21" s="1"/>
    </row>
    <row r="22" spans="1:38" ht="24.95" customHeight="1" thickBot="1" x14ac:dyDescent="0.25">
      <c r="A22" s="28">
        <f>AK22</f>
        <v>10</v>
      </c>
      <c r="B22" s="20" t="str">
        <f>'13.Spieltag'!B22</f>
        <v>Tanja04</v>
      </c>
      <c r="C22" s="17" t="s">
        <v>13</v>
      </c>
      <c r="D22" s="18" t="s">
        <v>79</v>
      </c>
      <c r="E22" s="77">
        <f t="shared" si="4"/>
        <v>0</v>
      </c>
      <c r="F22" s="17" t="s">
        <v>79</v>
      </c>
      <c r="G22" s="18" t="s">
        <v>79</v>
      </c>
      <c r="H22" s="19">
        <f t="shared" si="5"/>
        <v>0</v>
      </c>
      <c r="I22" s="17" t="s">
        <v>79</v>
      </c>
      <c r="J22" s="18" t="s">
        <v>2</v>
      </c>
      <c r="K22" s="19" t="str">
        <f t="shared" si="6"/>
        <v>3</v>
      </c>
      <c r="L22" s="17" t="s">
        <v>2</v>
      </c>
      <c r="M22" s="18" t="s">
        <v>80</v>
      </c>
      <c r="N22" s="19" t="str">
        <f t="shared" si="7"/>
        <v>5</v>
      </c>
      <c r="O22" s="17" t="s">
        <v>13</v>
      </c>
      <c r="P22" s="18" t="s">
        <v>79</v>
      </c>
      <c r="Q22" s="19" t="str">
        <f t="shared" si="8"/>
        <v>5</v>
      </c>
      <c r="R22" s="17" t="s">
        <v>79</v>
      </c>
      <c r="S22" s="18" t="s">
        <v>79</v>
      </c>
      <c r="T22" s="19">
        <f t="shared" si="9"/>
        <v>0</v>
      </c>
      <c r="U22" s="17" t="s">
        <v>13</v>
      </c>
      <c r="V22" s="18" t="s">
        <v>79</v>
      </c>
      <c r="W22" s="19">
        <f t="shared" si="10"/>
        <v>0</v>
      </c>
      <c r="X22" s="17" t="s">
        <v>79</v>
      </c>
      <c r="Y22" s="18" t="s">
        <v>13</v>
      </c>
      <c r="Z22" s="19">
        <f t="shared" si="11"/>
        <v>0</v>
      </c>
      <c r="AA22" s="17" t="s">
        <v>80</v>
      </c>
      <c r="AB22" s="18" t="s">
        <v>13</v>
      </c>
      <c r="AC22" s="19">
        <f t="shared" si="12"/>
        <v>0</v>
      </c>
      <c r="AD22" s="27"/>
      <c r="AE22" s="25"/>
      <c r="AF22" s="19"/>
      <c r="AG22" s="20">
        <f>E22+H22+K22+N22+Q22+T22+W22+Z22+AC22+AF22</f>
        <v>13</v>
      </c>
      <c r="AH22" s="21">
        <f>'19.Spieltag'!AJ22</f>
        <v>195</v>
      </c>
      <c r="AI22" s="28">
        <f>'19.Spieltag'!AK22</f>
        <v>11</v>
      </c>
      <c r="AJ22" s="23">
        <f>AG22+AH22</f>
        <v>208</v>
      </c>
      <c r="AK22" s="24">
        <f t="shared" si="3"/>
        <v>10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13</v>
      </c>
      <c r="D23" s="18" t="s">
        <v>80</v>
      </c>
      <c r="E23" s="77">
        <f t="shared" si="4"/>
        <v>0</v>
      </c>
      <c r="F23" s="17" t="s">
        <v>79</v>
      </c>
      <c r="G23" s="18" t="s">
        <v>13</v>
      </c>
      <c r="H23" s="19" t="str">
        <f t="shared" si="5"/>
        <v>2</v>
      </c>
      <c r="I23" s="17" t="s">
        <v>80</v>
      </c>
      <c r="J23" s="18" t="s">
        <v>13</v>
      </c>
      <c r="K23" s="19" t="str">
        <f t="shared" si="6"/>
        <v>5</v>
      </c>
      <c r="L23" s="17" t="s">
        <v>2</v>
      </c>
      <c r="M23" s="18" t="s">
        <v>80</v>
      </c>
      <c r="N23" s="19" t="str">
        <f t="shared" si="7"/>
        <v>5</v>
      </c>
      <c r="O23" s="17" t="s">
        <v>13</v>
      </c>
      <c r="P23" s="18" t="s">
        <v>80</v>
      </c>
      <c r="Q23" s="19" t="str">
        <f t="shared" si="8"/>
        <v>2</v>
      </c>
      <c r="R23" s="17" t="s">
        <v>13</v>
      </c>
      <c r="S23" s="18" t="s">
        <v>79</v>
      </c>
      <c r="T23" s="19" t="str">
        <f t="shared" si="9"/>
        <v>2</v>
      </c>
      <c r="U23" s="17" t="s">
        <v>13</v>
      </c>
      <c r="V23" s="18" t="s">
        <v>79</v>
      </c>
      <c r="W23" s="19">
        <f t="shared" si="10"/>
        <v>0</v>
      </c>
      <c r="X23" s="17" t="s">
        <v>79</v>
      </c>
      <c r="Y23" s="18" t="s">
        <v>13</v>
      </c>
      <c r="Z23" s="19">
        <f t="shared" si="11"/>
        <v>0</v>
      </c>
      <c r="AA23" s="17" t="s">
        <v>79</v>
      </c>
      <c r="AB23" s="18" t="s">
        <v>13</v>
      </c>
      <c r="AC23" s="19">
        <f t="shared" si="12"/>
        <v>0</v>
      </c>
      <c r="AD23" s="27"/>
      <c r="AE23" s="25"/>
      <c r="AF23" s="19"/>
      <c r="AG23" s="20">
        <f>E23+H23+K23+N23+Q23+T23+W23+Z23+AC23+AF23</f>
        <v>16</v>
      </c>
      <c r="AH23" s="21">
        <f>'19.Spieltag'!AJ23</f>
        <v>225</v>
      </c>
      <c r="AI23" s="28">
        <f>'19.Spieltag'!AK23</f>
        <v>3</v>
      </c>
      <c r="AJ23" s="23">
        <f>AG23+AH23</f>
        <v>241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2</v>
      </c>
      <c r="B24" s="20" t="str">
        <f>'13.Spieltag'!B24</f>
        <v>UltraGE</v>
      </c>
      <c r="C24" s="17" t="s">
        <v>13</v>
      </c>
      <c r="D24" s="18" t="s">
        <v>79</v>
      </c>
      <c r="E24" s="77">
        <f t="shared" si="4"/>
        <v>0</v>
      </c>
      <c r="F24" s="17" t="s">
        <v>79</v>
      </c>
      <c r="G24" s="18" t="s">
        <v>13</v>
      </c>
      <c r="H24" s="19" t="str">
        <f t="shared" si="5"/>
        <v>2</v>
      </c>
      <c r="I24" s="17" t="s">
        <v>79</v>
      </c>
      <c r="J24" s="18" t="s">
        <v>13</v>
      </c>
      <c r="K24" s="19" t="str">
        <f t="shared" si="6"/>
        <v>2</v>
      </c>
      <c r="L24" s="17" t="s">
        <v>82</v>
      </c>
      <c r="M24" s="18" t="s">
        <v>79</v>
      </c>
      <c r="N24" s="19" t="str">
        <f t="shared" si="7"/>
        <v>3</v>
      </c>
      <c r="O24" s="17" t="s">
        <v>13</v>
      </c>
      <c r="P24" s="18" t="s">
        <v>79</v>
      </c>
      <c r="Q24" s="19" t="str">
        <f t="shared" si="8"/>
        <v>5</v>
      </c>
      <c r="R24" s="17" t="s">
        <v>13</v>
      </c>
      <c r="S24" s="18" t="s">
        <v>79</v>
      </c>
      <c r="T24" s="19" t="str">
        <f t="shared" si="9"/>
        <v>2</v>
      </c>
      <c r="U24" s="17" t="s">
        <v>13</v>
      </c>
      <c r="V24" s="18" t="s">
        <v>79</v>
      </c>
      <c r="W24" s="19">
        <f t="shared" si="10"/>
        <v>0</v>
      </c>
      <c r="X24" s="17" t="s">
        <v>79</v>
      </c>
      <c r="Y24" s="18" t="s">
        <v>2</v>
      </c>
      <c r="Z24" s="19">
        <f t="shared" si="11"/>
        <v>0</v>
      </c>
      <c r="AA24" s="17" t="s">
        <v>13</v>
      </c>
      <c r="AB24" s="18" t="s">
        <v>79</v>
      </c>
      <c r="AC24" s="19" t="str">
        <f t="shared" si="12"/>
        <v>2</v>
      </c>
      <c r="AD24" s="27"/>
      <c r="AE24" s="25"/>
      <c r="AF24" s="19"/>
      <c r="AG24" s="20">
        <f>E24+H24+K24+N24+Q24+T24+W24+Z24+AC24+AF24</f>
        <v>16</v>
      </c>
      <c r="AH24" s="21">
        <f>'19.Spieltag'!AJ24</f>
        <v>226</v>
      </c>
      <c r="AI24" s="28">
        <f>'19.Spieltag'!AK24</f>
        <v>2</v>
      </c>
      <c r="AJ24" s="23">
        <f>AG24+AH24</f>
        <v>242</v>
      </c>
      <c r="AK24" s="24">
        <f t="shared" si="3"/>
        <v>2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9" priority="870" rank="3"/>
  </conditionalFormatting>
  <conditionalFormatting sqref="AI8:AI26">
    <cfRule type="colorScale" priority="12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8" priority="6">
      <formula>($AG8&gt;40)</formula>
    </cfRule>
  </conditionalFormatting>
  <conditionalFormatting sqref="F4 X6 X4 O6 R6 R4 F6 C6 C4 I6 I4 U6 O4 AA6">
    <cfRule type="cellIs" dxfId="77" priority="3" operator="equal">
      <formula>"Schalke 04"</formula>
    </cfRule>
  </conditionalFormatting>
  <conditionalFormatting sqref="U4 O6 L4 I4 L6 AA4">
    <cfRule type="cellIs" dxfId="76" priority="2" operator="equal">
      <formula>"Schalke 04"</formula>
    </cfRule>
  </conditionalFormatting>
  <conditionalFormatting sqref="AG28:AG1048576 AG1:AG26">
    <cfRule type="top10" dxfId="75" priority="1475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workbookViewId="0">
      <selection activeCell="AO24" sqref="AO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35</v>
      </c>
      <c r="B4" s="16"/>
      <c r="C4" s="16" t="s">
        <v>63</v>
      </c>
      <c r="F4" s="16" t="s">
        <v>65</v>
      </c>
      <c r="I4" s="16" t="s">
        <v>78</v>
      </c>
      <c r="L4" s="16" t="s">
        <v>70</v>
      </c>
      <c r="O4" s="16" t="s">
        <v>71</v>
      </c>
      <c r="R4" s="16" t="s">
        <v>76</v>
      </c>
      <c r="U4" s="16" t="s">
        <v>66</v>
      </c>
      <c r="X4" s="16" t="s">
        <v>67</v>
      </c>
      <c r="AA4" s="16" t="s">
        <v>68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69</v>
      </c>
      <c r="I6" s="16" t="s">
        <v>72</v>
      </c>
      <c r="L6" s="16" t="s">
        <v>74</v>
      </c>
      <c r="O6" s="16" t="s">
        <v>73</v>
      </c>
      <c r="R6" s="16" t="s">
        <v>12</v>
      </c>
      <c r="U6" s="16" t="s">
        <v>11</v>
      </c>
      <c r="X6" s="16" t="s">
        <v>75</v>
      </c>
      <c r="AA6" s="16" t="s">
        <v>64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80</v>
      </c>
      <c r="E7" s="69" t="s">
        <v>1</v>
      </c>
      <c r="F7" s="68" t="s">
        <v>80</v>
      </c>
      <c r="G7" s="68" t="s">
        <v>2</v>
      </c>
      <c r="H7" s="69" t="s">
        <v>1</v>
      </c>
      <c r="I7" s="68" t="s">
        <v>80</v>
      </c>
      <c r="J7" s="68" t="s">
        <v>13</v>
      </c>
      <c r="K7" s="69" t="s">
        <v>1</v>
      </c>
      <c r="L7" s="68" t="s">
        <v>2</v>
      </c>
      <c r="M7" s="68" t="s">
        <v>80</v>
      </c>
      <c r="N7" s="69" t="s">
        <v>1</v>
      </c>
      <c r="O7" s="68" t="s">
        <v>2</v>
      </c>
      <c r="P7" s="68" t="s">
        <v>13</v>
      </c>
      <c r="Q7" s="69" t="s">
        <v>1</v>
      </c>
      <c r="R7" s="68" t="s">
        <v>13</v>
      </c>
      <c r="S7" s="68" t="s">
        <v>80</v>
      </c>
      <c r="T7" s="69" t="s">
        <v>1</v>
      </c>
      <c r="U7" s="68" t="s">
        <v>80</v>
      </c>
      <c r="V7" s="68" t="s">
        <v>80</v>
      </c>
      <c r="W7" s="69" t="s">
        <v>1</v>
      </c>
      <c r="X7" s="68" t="s">
        <v>82</v>
      </c>
      <c r="Y7" s="68" t="s">
        <v>79</v>
      </c>
      <c r="Z7" s="69" t="s">
        <v>1</v>
      </c>
      <c r="AA7" s="68" t="s">
        <v>13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'20.Spieltag'!AJ8</f>
        <v>135</v>
      </c>
      <c r="AI8" s="28">
        <f>'20.Spieltag'!AK8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'13.Spieltag'!B9</f>
        <v>Franzi04</v>
      </c>
      <c r="C9" s="17" t="s">
        <v>13</v>
      </c>
      <c r="D9" s="18" t="s">
        <v>79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3</v>
      </c>
      <c r="F9" s="17" t="s">
        <v>80</v>
      </c>
      <c r="G9" s="18" t="s">
        <v>13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2</v>
      </c>
      <c r="I9" s="17" t="s">
        <v>79</v>
      </c>
      <c r="J9" s="18" t="s">
        <v>13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79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80</v>
      </c>
      <c r="P9" s="18" t="s">
        <v>2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79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2</v>
      </c>
      <c r="U9" s="17" t="s">
        <v>79</v>
      </c>
      <c r="V9" s="18" t="s">
        <v>79</v>
      </c>
      <c r="W9" s="77">
        <f>IF(OR(EXACT($U$7,U9)*(EXACT($V$7,V9)))=TRUE,$AO$9,IF(($V$7-$U$7=V9-U9),$AO$8,IF(OR(EXACT($U$7&gt;$V$7,U9&gt;V9)*EXACT($U$7=$V$7,U9=V9)*EXACT($U$7&lt;$V$7,U9&lt;V9)),$AO$7,0)))*2</f>
        <v>6</v>
      </c>
      <c r="X9" s="17" t="s">
        <v>2</v>
      </c>
      <c r="Y9" s="18" t="s">
        <v>80</v>
      </c>
      <c r="Z9" s="19" t="str">
        <f t="shared" ref="Z9:Z24" si="10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79</v>
      </c>
      <c r="AC9" s="19">
        <f t="shared" ref="AC9:AC24" si="11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18</v>
      </c>
      <c r="AH9" s="21">
        <f>'20.Spieltag'!AJ9</f>
        <v>197</v>
      </c>
      <c r="AI9" s="28">
        <f>'20.Spieltag'!AK9</f>
        <v>13</v>
      </c>
      <c r="AJ9" s="23">
        <f t="shared" si="2"/>
        <v>215</v>
      </c>
      <c r="AK9" s="24">
        <f t="shared" si="3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13</v>
      </c>
      <c r="D10" s="18" t="s">
        <v>79</v>
      </c>
      <c r="E10" s="19" t="str">
        <f t="shared" si="4"/>
        <v>3</v>
      </c>
      <c r="F10" s="17" t="s">
        <v>79</v>
      </c>
      <c r="G10" s="18" t="s">
        <v>2</v>
      </c>
      <c r="H10" s="19" t="str">
        <f t="shared" si="5"/>
        <v>2</v>
      </c>
      <c r="I10" s="17" t="s">
        <v>13</v>
      </c>
      <c r="J10" s="18" t="s">
        <v>13</v>
      </c>
      <c r="K10" s="19">
        <f t="shared" si="6"/>
        <v>0</v>
      </c>
      <c r="L10" s="17" t="s">
        <v>79</v>
      </c>
      <c r="M10" s="18" t="s">
        <v>2</v>
      </c>
      <c r="N10" s="19">
        <f t="shared" si="7"/>
        <v>0</v>
      </c>
      <c r="O10" s="17" t="s">
        <v>79</v>
      </c>
      <c r="P10" s="18" t="s">
        <v>82</v>
      </c>
      <c r="Q10" s="19">
        <f t="shared" si="8"/>
        <v>0</v>
      </c>
      <c r="R10" s="17" t="s">
        <v>13</v>
      </c>
      <c r="S10" s="18" t="s">
        <v>79</v>
      </c>
      <c r="T10" s="19" t="str">
        <f t="shared" si="9"/>
        <v>2</v>
      </c>
      <c r="U10" s="17" t="s">
        <v>79</v>
      </c>
      <c r="V10" s="18" t="s">
        <v>13</v>
      </c>
      <c r="W10" s="19">
        <f t="shared" ref="W10:W24" si="12">IF(OR(EXACT($U$7,U10)*(EXACT($V$7,V10)))=TRUE,$AO$9,IF(($V$7-$U$7=V10-U10),$AO$8,IF(OR(EXACT($U$7&gt;$V$7,U10&gt;V10)*EXACT($U$7=$V$7,U10=V10)*EXACT($U$7&lt;$V$7,U10&lt;V10)),$AO$7,0)))</f>
        <v>0</v>
      </c>
      <c r="X10" s="17" t="s">
        <v>82</v>
      </c>
      <c r="Y10" s="18" t="s">
        <v>80</v>
      </c>
      <c r="Z10" s="19" t="str">
        <f t="shared" si="10"/>
        <v>2</v>
      </c>
      <c r="AA10" s="17" t="s">
        <v>2</v>
      </c>
      <c r="AB10" s="18" t="s">
        <v>79</v>
      </c>
      <c r="AC10" s="19">
        <f t="shared" si="11"/>
        <v>0</v>
      </c>
      <c r="AD10" s="27"/>
      <c r="AE10" s="25"/>
      <c r="AF10" s="19"/>
      <c r="AG10" s="20">
        <f t="shared" si="1"/>
        <v>9</v>
      </c>
      <c r="AH10" s="21">
        <f>'20.Spieltag'!AJ10</f>
        <v>224</v>
      </c>
      <c r="AI10" s="28">
        <f>'20.Spieltag'!AK10</f>
        <v>6</v>
      </c>
      <c r="AJ10" s="23">
        <f t="shared" si="2"/>
        <v>233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13</v>
      </c>
      <c r="D11" s="18" t="s">
        <v>79</v>
      </c>
      <c r="E11" s="19" t="str">
        <f t="shared" si="4"/>
        <v>3</v>
      </c>
      <c r="F11" s="17" t="s">
        <v>79</v>
      </c>
      <c r="G11" s="18" t="s">
        <v>13</v>
      </c>
      <c r="H11" s="19" t="str">
        <f t="shared" si="5"/>
        <v>2</v>
      </c>
      <c r="I11" s="17" t="s">
        <v>13</v>
      </c>
      <c r="J11" s="18" t="s">
        <v>79</v>
      </c>
      <c r="K11" s="19">
        <f t="shared" si="6"/>
        <v>0</v>
      </c>
      <c r="L11" s="17" t="s">
        <v>13</v>
      </c>
      <c r="M11" s="18" t="s">
        <v>79</v>
      </c>
      <c r="N11" s="19" t="str">
        <f t="shared" si="7"/>
        <v>2</v>
      </c>
      <c r="O11" s="17" t="s">
        <v>79</v>
      </c>
      <c r="P11" s="18" t="s">
        <v>2</v>
      </c>
      <c r="Q11" s="19">
        <f t="shared" si="8"/>
        <v>0</v>
      </c>
      <c r="R11" s="17" t="s">
        <v>2</v>
      </c>
      <c r="S11" s="18" t="s">
        <v>79</v>
      </c>
      <c r="T11" s="19" t="str">
        <f t="shared" si="9"/>
        <v>3</v>
      </c>
      <c r="U11" s="17" t="s">
        <v>80</v>
      </c>
      <c r="V11" s="18" t="s">
        <v>79</v>
      </c>
      <c r="W11" s="19">
        <f t="shared" si="12"/>
        <v>0</v>
      </c>
      <c r="X11" s="17" t="s">
        <v>2</v>
      </c>
      <c r="Y11" s="18" t="s">
        <v>80</v>
      </c>
      <c r="Z11" s="19" t="str">
        <f t="shared" si="10"/>
        <v>3</v>
      </c>
      <c r="AA11" s="17" t="s">
        <v>2</v>
      </c>
      <c r="AB11" s="18" t="s">
        <v>79</v>
      </c>
      <c r="AC11" s="19">
        <f t="shared" si="11"/>
        <v>0</v>
      </c>
      <c r="AD11" s="27"/>
      <c r="AE11" s="25"/>
      <c r="AF11" s="19"/>
      <c r="AG11" s="20">
        <f t="shared" si="1"/>
        <v>13</v>
      </c>
      <c r="AH11" s="21">
        <f>'20.Spieltag'!AJ11</f>
        <v>242</v>
      </c>
      <c r="AI11" s="28">
        <f>'20.Spieltag'!AK11</f>
        <v>2</v>
      </c>
      <c r="AJ11" s="23">
        <f t="shared" si="2"/>
        <v>255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79</v>
      </c>
      <c r="E12" s="19" t="str">
        <f t="shared" si="4"/>
        <v>3</v>
      </c>
      <c r="F12" s="17" t="s">
        <v>79</v>
      </c>
      <c r="G12" s="18" t="s">
        <v>2</v>
      </c>
      <c r="H12" s="19" t="str">
        <f t="shared" si="5"/>
        <v>2</v>
      </c>
      <c r="I12" s="17" t="s">
        <v>79</v>
      </c>
      <c r="J12" s="18" t="s">
        <v>13</v>
      </c>
      <c r="K12" s="19" t="str">
        <f t="shared" si="6"/>
        <v>2</v>
      </c>
      <c r="L12" s="17" t="s">
        <v>79</v>
      </c>
      <c r="M12" s="18" t="s">
        <v>79</v>
      </c>
      <c r="N12" s="19">
        <f t="shared" si="7"/>
        <v>0</v>
      </c>
      <c r="O12" s="17" t="s">
        <v>79</v>
      </c>
      <c r="P12" s="18" t="s">
        <v>2</v>
      </c>
      <c r="Q12" s="19">
        <f t="shared" si="8"/>
        <v>0</v>
      </c>
      <c r="R12" s="17" t="s">
        <v>13</v>
      </c>
      <c r="S12" s="18" t="s">
        <v>80</v>
      </c>
      <c r="T12" s="19" t="str">
        <f t="shared" si="9"/>
        <v>5</v>
      </c>
      <c r="U12" s="17" t="s">
        <v>79</v>
      </c>
      <c r="V12" s="18" t="s">
        <v>13</v>
      </c>
      <c r="W12" s="19">
        <f t="shared" si="12"/>
        <v>0</v>
      </c>
      <c r="X12" s="17" t="s">
        <v>2</v>
      </c>
      <c r="Y12" s="18" t="s">
        <v>79</v>
      </c>
      <c r="Z12" s="19" t="str">
        <f t="shared" si="10"/>
        <v>2</v>
      </c>
      <c r="AA12" s="17" t="s">
        <v>13</v>
      </c>
      <c r="AB12" s="18" t="s">
        <v>79</v>
      </c>
      <c r="AC12" s="19">
        <f t="shared" si="11"/>
        <v>0</v>
      </c>
      <c r="AD12" s="26"/>
      <c r="AE12" s="25"/>
      <c r="AF12" s="19"/>
      <c r="AG12" s="20">
        <f t="shared" si="1"/>
        <v>14</v>
      </c>
      <c r="AH12" s="21">
        <f>'20.Spieltag'!AJ12</f>
        <v>263</v>
      </c>
      <c r="AI12" s="28">
        <f>'20.Spieltag'!AK12</f>
        <v>1</v>
      </c>
      <c r="AJ12" s="23">
        <f t="shared" si="2"/>
        <v>277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MB AC Norbert</v>
      </c>
      <c r="C13" s="17" t="s">
        <v>79</v>
      </c>
      <c r="D13" s="18" t="s">
        <v>79</v>
      </c>
      <c r="E13" s="19">
        <f t="shared" si="4"/>
        <v>0</v>
      </c>
      <c r="F13" s="17" t="s">
        <v>79</v>
      </c>
      <c r="G13" s="18" t="s">
        <v>13</v>
      </c>
      <c r="H13" s="19" t="str">
        <f t="shared" si="5"/>
        <v>2</v>
      </c>
      <c r="I13" s="17" t="s">
        <v>79</v>
      </c>
      <c r="J13" s="18" t="s">
        <v>2</v>
      </c>
      <c r="K13" s="19" t="str">
        <f t="shared" si="6"/>
        <v>3</v>
      </c>
      <c r="L13" s="17" t="s">
        <v>79</v>
      </c>
      <c r="M13" s="18" t="s">
        <v>79</v>
      </c>
      <c r="N13" s="19">
        <f t="shared" si="7"/>
        <v>0</v>
      </c>
      <c r="O13" s="17" t="s">
        <v>79</v>
      </c>
      <c r="P13" s="18" t="s">
        <v>80</v>
      </c>
      <c r="Q13" s="19" t="str">
        <f t="shared" si="8"/>
        <v>3</v>
      </c>
      <c r="R13" s="17" t="s">
        <v>13</v>
      </c>
      <c r="S13" s="18" t="s">
        <v>79</v>
      </c>
      <c r="T13" s="19" t="str">
        <f t="shared" si="9"/>
        <v>2</v>
      </c>
      <c r="U13" s="17" t="s">
        <v>79</v>
      </c>
      <c r="V13" s="18" t="s">
        <v>79</v>
      </c>
      <c r="W13" s="77">
        <f>IF(OR(EXACT($U$7,U13)*(EXACT($V$7,V13)))=TRUE,$AO$9,IF(($V$7-$U$7=V13-U13),$AO$8,IF(OR(EXACT($U$7&gt;$V$7,U13&gt;V13)*EXACT($U$7=$V$7,U13=V13)*EXACT($U$7&lt;$V$7,U13&lt;V13)),$AO$7,0)))*2</f>
        <v>6</v>
      </c>
      <c r="X13" s="17" t="s">
        <v>79</v>
      </c>
      <c r="Y13" s="18" t="s">
        <v>79</v>
      </c>
      <c r="Z13" s="19">
        <f t="shared" si="10"/>
        <v>0</v>
      </c>
      <c r="AA13" s="17" t="s">
        <v>13</v>
      </c>
      <c r="AB13" s="18" t="s">
        <v>79</v>
      </c>
      <c r="AC13" s="19">
        <f t="shared" si="11"/>
        <v>0</v>
      </c>
      <c r="AD13" s="27"/>
      <c r="AE13" s="25"/>
      <c r="AF13" s="19"/>
      <c r="AG13" s="20">
        <f t="shared" si="1"/>
        <v>16</v>
      </c>
      <c r="AH13" s="21">
        <f>'20.Spieltag'!AJ13</f>
        <v>208</v>
      </c>
      <c r="AI13" s="28">
        <f>'20.Spieltag'!AK13</f>
        <v>10</v>
      </c>
      <c r="AJ13" s="23">
        <f t="shared" si="2"/>
        <v>224</v>
      </c>
      <c r="AK13" s="24">
        <f t="shared" si="3"/>
        <v>10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79</v>
      </c>
      <c r="D14" s="18" t="s">
        <v>79</v>
      </c>
      <c r="E14" s="19">
        <f t="shared" si="4"/>
        <v>0</v>
      </c>
      <c r="F14" s="17" t="s">
        <v>80</v>
      </c>
      <c r="G14" s="18" t="s">
        <v>13</v>
      </c>
      <c r="H14" s="19" t="str">
        <f t="shared" si="5"/>
        <v>2</v>
      </c>
      <c r="I14" s="17" t="s">
        <v>79</v>
      </c>
      <c r="J14" s="18" t="s">
        <v>13</v>
      </c>
      <c r="K14" s="19" t="str">
        <f t="shared" si="6"/>
        <v>2</v>
      </c>
      <c r="L14" s="17" t="s">
        <v>80</v>
      </c>
      <c r="M14" s="18" t="s">
        <v>13</v>
      </c>
      <c r="N14" s="19">
        <f t="shared" si="7"/>
        <v>0</v>
      </c>
      <c r="O14" s="17" t="s">
        <v>80</v>
      </c>
      <c r="P14" s="18" t="s">
        <v>2</v>
      </c>
      <c r="Q14" s="19">
        <f t="shared" si="8"/>
        <v>0</v>
      </c>
      <c r="R14" s="17" t="s">
        <v>13</v>
      </c>
      <c r="S14" s="18" t="s">
        <v>80</v>
      </c>
      <c r="T14" s="19" t="str">
        <f t="shared" si="9"/>
        <v>5</v>
      </c>
      <c r="U14" s="17" t="s">
        <v>80</v>
      </c>
      <c r="V14" s="18" t="s">
        <v>79</v>
      </c>
      <c r="W14" s="19">
        <f t="shared" si="12"/>
        <v>0</v>
      </c>
      <c r="X14" s="17" t="s">
        <v>2</v>
      </c>
      <c r="Y14" s="18" t="s">
        <v>80</v>
      </c>
      <c r="Z14" s="19" t="str">
        <f t="shared" si="10"/>
        <v>3</v>
      </c>
      <c r="AA14" s="17" t="s">
        <v>13</v>
      </c>
      <c r="AB14" s="18" t="s">
        <v>80</v>
      </c>
      <c r="AC14" s="19">
        <f t="shared" si="11"/>
        <v>0</v>
      </c>
      <c r="AD14" s="27"/>
      <c r="AE14" s="25"/>
      <c r="AF14" s="19"/>
      <c r="AG14" s="20">
        <f t="shared" si="1"/>
        <v>12</v>
      </c>
      <c r="AH14" s="21">
        <f>'20.Spieltag'!AJ14</f>
        <v>218</v>
      </c>
      <c r="AI14" s="28">
        <f>'20.Spieltag'!AK14</f>
        <v>7</v>
      </c>
      <c r="AJ14" s="23">
        <f t="shared" si="2"/>
        <v>230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15</v>
      </c>
      <c r="B15" s="20" t="str">
        <f>'13.Spieltag'!B15</f>
        <v>Nico1904</v>
      </c>
      <c r="C15" s="17" t="s">
        <v>79</v>
      </c>
      <c r="D15" s="18" t="s">
        <v>13</v>
      </c>
      <c r="E15" s="19">
        <f t="shared" si="4"/>
        <v>0</v>
      </c>
      <c r="F15" s="17" t="s">
        <v>79</v>
      </c>
      <c r="G15" s="18" t="s">
        <v>2</v>
      </c>
      <c r="H15" s="19" t="str">
        <f t="shared" si="5"/>
        <v>2</v>
      </c>
      <c r="I15" s="17" t="s">
        <v>79</v>
      </c>
      <c r="J15" s="18" t="s">
        <v>13</v>
      </c>
      <c r="K15" s="19" t="str">
        <f t="shared" si="6"/>
        <v>2</v>
      </c>
      <c r="L15" s="17" t="s">
        <v>13</v>
      </c>
      <c r="M15" s="18" t="s">
        <v>13</v>
      </c>
      <c r="N15" s="19">
        <f t="shared" si="7"/>
        <v>0</v>
      </c>
      <c r="O15" s="17" t="s">
        <v>79</v>
      </c>
      <c r="P15" s="18" t="s">
        <v>2</v>
      </c>
      <c r="Q15" s="19">
        <f t="shared" si="8"/>
        <v>0</v>
      </c>
      <c r="R15" s="17" t="s">
        <v>13</v>
      </c>
      <c r="S15" s="18" t="s">
        <v>79</v>
      </c>
      <c r="T15" s="19" t="str">
        <f t="shared" si="9"/>
        <v>2</v>
      </c>
      <c r="U15" s="17" t="s">
        <v>79</v>
      </c>
      <c r="V15" s="18" t="s">
        <v>79</v>
      </c>
      <c r="W15" s="77">
        <f>IF(OR(EXACT($U$7,U15)*(EXACT($V$7,V15)))=TRUE,$AO$9,IF(($V$7-$U$7=V15-U15),$AO$8,IF(OR(EXACT($U$7&gt;$V$7,U15&gt;V15)*EXACT($U$7=$V$7,U15=V15)*EXACT($U$7&lt;$V$7,U15&lt;V15)),$AO$7,0)))*2</f>
        <v>6</v>
      </c>
      <c r="X15" s="17" t="s">
        <v>13</v>
      </c>
      <c r="Y15" s="18" t="s">
        <v>79</v>
      </c>
      <c r="Z15" s="19" t="str">
        <f t="shared" si="10"/>
        <v>2</v>
      </c>
      <c r="AA15" s="17" t="s">
        <v>13</v>
      </c>
      <c r="AB15" s="18" t="s">
        <v>79</v>
      </c>
      <c r="AC15" s="19">
        <f t="shared" si="11"/>
        <v>0</v>
      </c>
      <c r="AD15" s="27"/>
      <c r="AE15" s="25"/>
      <c r="AF15" s="19"/>
      <c r="AG15" s="20">
        <f t="shared" si="1"/>
        <v>14</v>
      </c>
      <c r="AH15" s="21">
        <f>'20.Spieltag'!AJ15</f>
        <v>187</v>
      </c>
      <c r="AI15" s="28">
        <f>'20.Spieltag'!AK15</f>
        <v>15</v>
      </c>
      <c r="AJ15" s="23">
        <f t="shared" si="2"/>
        <v>201</v>
      </c>
      <c r="AK15" s="24">
        <f t="shared" si="3"/>
        <v>15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79</v>
      </c>
      <c r="D16" s="18" t="s">
        <v>79</v>
      </c>
      <c r="E16" s="19">
        <f t="shared" si="4"/>
        <v>0</v>
      </c>
      <c r="F16" s="17" t="s">
        <v>79</v>
      </c>
      <c r="G16" s="18" t="s">
        <v>13</v>
      </c>
      <c r="H16" s="19" t="str">
        <f t="shared" si="5"/>
        <v>2</v>
      </c>
      <c r="I16" s="17" t="s">
        <v>2</v>
      </c>
      <c r="J16" s="18" t="s">
        <v>2</v>
      </c>
      <c r="K16" s="19">
        <f t="shared" si="6"/>
        <v>0</v>
      </c>
      <c r="L16" s="17" t="s">
        <v>13</v>
      </c>
      <c r="M16" s="18" t="s">
        <v>13</v>
      </c>
      <c r="N16" s="19">
        <f t="shared" si="7"/>
        <v>0</v>
      </c>
      <c r="O16" s="17" t="s">
        <v>79</v>
      </c>
      <c r="P16" s="18" t="s">
        <v>2</v>
      </c>
      <c r="Q16" s="19">
        <f t="shared" si="8"/>
        <v>0</v>
      </c>
      <c r="R16" s="17" t="s">
        <v>13</v>
      </c>
      <c r="S16" s="18" t="s">
        <v>79</v>
      </c>
      <c r="T16" s="19" t="str">
        <f t="shared" si="9"/>
        <v>2</v>
      </c>
      <c r="U16" s="17" t="s">
        <v>79</v>
      </c>
      <c r="V16" s="18" t="s">
        <v>82</v>
      </c>
      <c r="W16" s="19">
        <f t="shared" si="12"/>
        <v>0</v>
      </c>
      <c r="X16" s="17" t="s">
        <v>2</v>
      </c>
      <c r="Y16" s="18" t="s">
        <v>79</v>
      </c>
      <c r="Z16" s="19" t="str">
        <f t="shared" si="10"/>
        <v>2</v>
      </c>
      <c r="AA16" s="17" t="s">
        <v>13</v>
      </c>
      <c r="AB16" s="18" t="s">
        <v>79</v>
      </c>
      <c r="AC16" s="19">
        <f t="shared" si="11"/>
        <v>0</v>
      </c>
      <c r="AD16" s="27"/>
      <c r="AE16" s="25"/>
      <c r="AF16" s="19"/>
      <c r="AG16" s="20">
        <f t="shared" si="1"/>
        <v>6</v>
      </c>
      <c r="AH16" s="21">
        <f>'20.Spieltag'!AJ16</f>
        <v>216</v>
      </c>
      <c r="AI16" s="28">
        <f>'20.Spieltag'!AK16</f>
        <v>8</v>
      </c>
      <c r="AJ16" s="23">
        <f t="shared" si="2"/>
        <v>222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16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'20.Spieltag'!AJ17</f>
        <v>183</v>
      </c>
      <c r="AI17" s="28">
        <f>'20.Spieltag'!AK17</f>
        <v>16</v>
      </c>
      <c r="AJ17" s="23">
        <f t="shared" si="2"/>
        <v>183</v>
      </c>
      <c r="AK17" s="24">
        <f t="shared" si="3"/>
        <v>16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 t="s">
        <v>13</v>
      </c>
      <c r="D18" s="18" t="s">
        <v>79</v>
      </c>
      <c r="E18" s="19" t="str">
        <f t="shared" si="4"/>
        <v>3</v>
      </c>
      <c r="F18" s="17" t="s">
        <v>79</v>
      </c>
      <c r="G18" s="18" t="s">
        <v>13</v>
      </c>
      <c r="H18" s="19" t="str">
        <f t="shared" si="5"/>
        <v>2</v>
      </c>
      <c r="I18" s="17" t="s">
        <v>79</v>
      </c>
      <c r="J18" s="18" t="s">
        <v>2</v>
      </c>
      <c r="K18" s="19" t="str">
        <f t="shared" si="6"/>
        <v>3</v>
      </c>
      <c r="L18" s="17" t="s">
        <v>80</v>
      </c>
      <c r="M18" s="18" t="s">
        <v>79</v>
      </c>
      <c r="N18" s="19">
        <f t="shared" si="7"/>
        <v>0</v>
      </c>
      <c r="O18" s="17" t="s">
        <v>79</v>
      </c>
      <c r="P18" s="18" t="s">
        <v>82</v>
      </c>
      <c r="Q18" s="19">
        <f t="shared" si="8"/>
        <v>0</v>
      </c>
      <c r="R18" s="17" t="s">
        <v>2</v>
      </c>
      <c r="S18" s="18" t="s">
        <v>79</v>
      </c>
      <c r="T18" s="19" t="str">
        <f t="shared" si="9"/>
        <v>3</v>
      </c>
      <c r="U18" s="17" t="s">
        <v>79</v>
      </c>
      <c r="V18" s="18" t="s">
        <v>13</v>
      </c>
      <c r="W18" s="19">
        <f t="shared" si="12"/>
        <v>0</v>
      </c>
      <c r="X18" s="17" t="s">
        <v>2</v>
      </c>
      <c r="Y18" s="18" t="s">
        <v>80</v>
      </c>
      <c r="Z18" s="19" t="str">
        <f t="shared" si="10"/>
        <v>3</v>
      </c>
      <c r="AA18" s="17" t="s">
        <v>79</v>
      </c>
      <c r="AB18" s="18" t="s">
        <v>13</v>
      </c>
      <c r="AC18" s="19" t="str">
        <f t="shared" si="11"/>
        <v>3</v>
      </c>
      <c r="AD18" s="27"/>
      <c r="AE18" s="25"/>
      <c r="AF18" s="19"/>
      <c r="AG18" s="20">
        <f t="shared" si="1"/>
        <v>17</v>
      </c>
      <c r="AH18" s="21">
        <f>'20.Spieltag'!AJ18</f>
        <v>208</v>
      </c>
      <c r="AI18" s="28">
        <f>'20.Spieltag'!AK18</f>
        <v>10</v>
      </c>
      <c r="AJ18" s="23">
        <f t="shared" si="2"/>
        <v>225</v>
      </c>
      <c r="AK18" s="24">
        <f t="shared" si="3"/>
        <v>9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 t="s">
        <v>79</v>
      </c>
      <c r="D19" s="18" t="s">
        <v>79</v>
      </c>
      <c r="E19" s="19">
        <f t="shared" si="4"/>
        <v>0</v>
      </c>
      <c r="F19" s="17" t="s">
        <v>79</v>
      </c>
      <c r="G19" s="18" t="s">
        <v>2</v>
      </c>
      <c r="H19" s="19" t="str">
        <f t="shared" si="5"/>
        <v>2</v>
      </c>
      <c r="I19" s="17" t="s">
        <v>80</v>
      </c>
      <c r="J19" s="18" t="s">
        <v>2</v>
      </c>
      <c r="K19" s="19" t="str">
        <f t="shared" si="6"/>
        <v>2</v>
      </c>
      <c r="L19" s="17" t="s">
        <v>79</v>
      </c>
      <c r="M19" s="18" t="s">
        <v>13</v>
      </c>
      <c r="N19" s="19">
        <f t="shared" si="7"/>
        <v>0</v>
      </c>
      <c r="O19" s="17" t="s">
        <v>79</v>
      </c>
      <c r="P19" s="18" t="s">
        <v>80</v>
      </c>
      <c r="Q19" s="19" t="str">
        <f t="shared" si="8"/>
        <v>3</v>
      </c>
      <c r="R19" s="17" t="s">
        <v>82</v>
      </c>
      <c r="S19" s="18" t="s">
        <v>79</v>
      </c>
      <c r="T19" s="19" t="str">
        <f t="shared" si="9"/>
        <v>2</v>
      </c>
      <c r="U19" s="17" t="s">
        <v>80</v>
      </c>
      <c r="V19" s="18" t="s">
        <v>79</v>
      </c>
      <c r="W19" s="19">
        <f t="shared" si="12"/>
        <v>0</v>
      </c>
      <c r="X19" s="17" t="s">
        <v>2</v>
      </c>
      <c r="Y19" s="18" t="s">
        <v>79</v>
      </c>
      <c r="Z19" s="19" t="str">
        <f t="shared" si="10"/>
        <v>2</v>
      </c>
      <c r="AA19" s="17" t="s">
        <v>82</v>
      </c>
      <c r="AB19" s="18" t="s">
        <v>80</v>
      </c>
      <c r="AC19" s="19">
        <f t="shared" si="11"/>
        <v>0</v>
      </c>
      <c r="AD19" s="27"/>
      <c r="AE19" s="25"/>
      <c r="AF19" s="19"/>
      <c r="AG19" s="20">
        <f t="shared" si="1"/>
        <v>11</v>
      </c>
      <c r="AH19" s="21">
        <f>'20.Spieltag'!AJ19</f>
        <v>197</v>
      </c>
      <c r="AI19" s="28">
        <f>'20.Spieltag'!AK19</f>
        <v>13</v>
      </c>
      <c r="AJ19" s="23">
        <f t="shared" si="2"/>
        <v>208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5</v>
      </c>
      <c r="B20" s="20" t="str">
        <f>'13.Spieltag'!B20</f>
        <v>schmiddi04</v>
      </c>
      <c r="C20" s="17" t="s">
        <v>79</v>
      </c>
      <c r="D20" s="18" t="s">
        <v>79</v>
      </c>
      <c r="E20" s="19">
        <f t="shared" si="4"/>
        <v>0</v>
      </c>
      <c r="F20" s="17" t="s">
        <v>80</v>
      </c>
      <c r="G20" s="18" t="s">
        <v>79</v>
      </c>
      <c r="H20" s="19" t="str">
        <f t="shared" si="5"/>
        <v>2</v>
      </c>
      <c r="I20" s="17" t="s">
        <v>79</v>
      </c>
      <c r="J20" s="18" t="s">
        <v>80</v>
      </c>
      <c r="K20" s="19">
        <f t="shared" si="6"/>
        <v>0</v>
      </c>
      <c r="L20" s="17" t="s">
        <v>80</v>
      </c>
      <c r="M20" s="18" t="s">
        <v>13</v>
      </c>
      <c r="N20" s="19">
        <f t="shared" si="7"/>
        <v>0</v>
      </c>
      <c r="O20" s="17" t="s">
        <v>80</v>
      </c>
      <c r="P20" s="18" t="s">
        <v>82</v>
      </c>
      <c r="Q20" s="19">
        <f t="shared" si="8"/>
        <v>0</v>
      </c>
      <c r="R20" s="17" t="s">
        <v>79</v>
      </c>
      <c r="S20" s="18" t="s">
        <v>80</v>
      </c>
      <c r="T20" s="19" t="str">
        <f t="shared" si="9"/>
        <v>2</v>
      </c>
      <c r="U20" s="17" t="s">
        <v>80</v>
      </c>
      <c r="V20" s="18" t="s">
        <v>13</v>
      </c>
      <c r="W20" s="19">
        <f t="shared" si="12"/>
        <v>0</v>
      </c>
      <c r="X20" s="17" t="s">
        <v>13</v>
      </c>
      <c r="Y20" s="18" t="s">
        <v>79</v>
      </c>
      <c r="Z20" s="19" t="str">
        <f t="shared" si="10"/>
        <v>2</v>
      </c>
      <c r="AA20" s="17" t="s">
        <v>13</v>
      </c>
      <c r="AB20" s="18" t="s">
        <v>80</v>
      </c>
      <c r="AC20" s="19">
        <f t="shared" si="11"/>
        <v>0</v>
      </c>
      <c r="AD20" s="27"/>
      <c r="AE20" s="25"/>
      <c r="AF20" s="19"/>
      <c r="AG20" s="20">
        <f>E20+H20+K20+N20+Q20+T20+W20+Z20+AC20+AF20</f>
        <v>6</v>
      </c>
      <c r="AH20" s="21">
        <f>'20.Spieltag'!AJ20</f>
        <v>235</v>
      </c>
      <c r="AI20" s="28">
        <f>'20.Spieltag'!AK20</f>
        <v>5</v>
      </c>
      <c r="AJ20" s="23">
        <f>AG20+AH20</f>
        <v>241</v>
      </c>
      <c r="AK20" s="24">
        <f t="shared" si="3"/>
        <v>5</v>
      </c>
      <c r="AL20" s="1"/>
    </row>
    <row r="21" spans="1:38" ht="24.95" customHeight="1" thickBot="1" x14ac:dyDescent="0.25">
      <c r="A21" s="28">
        <f>AK21</f>
        <v>8</v>
      </c>
      <c r="B21" s="20" t="str">
        <f>'13.Spieltag'!B21</f>
        <v>shiny</v>
      </c>
      <c r="C21" s="17" t="s">
        <v>13</v>
      </c>
      <c r="D21" s="18" t="s">
        <v>79</v>
      </c>
      <c r="E21" s="19" t="str">
        <f t="shared" si="4"/>
        <v>3</v>
      </c>
      <c r="F21" s="17" t="s">
        <v>79</v>
      </c>
      <c r="G21" s="18" t="s">
        <v>2</v>
      </c>
      <c r="H21" s="19" t="str">
        <f t="shared" si="5"/>
        <v>2</v>
      </c>
      <c r="I21" s="17" t="s">
        <v>79</v>
      </c>
      <c r="J21" s="18" t="s">
        <v>13</v>
      </c>
      <c r="K21" s="19" t="str">
        <f t="shared" si="6"/>
        <v>2</v>
      </c>
      <c r="L21" s="17" t="s">
        <v>79</v>
      </c>
      <c r="M21" s="18" t="s">
        <v>79</v>
      </c>
      <c r="N21" s="19">
        <f t="shared" si="7"/>
        <v>0</v>
      </c>
      <c r="O21" s="17" t="s">
        <v>79</v>
      </c>
      <c r="P21" s="18" t="s">
        <v>2</v>
      </c>
      <c r="Q21" s="19">
        <f t="shared" si="8"/>
        <v>0</v>
      </c>
      <c r="R21" s="17" t="s">
        <v>13</v>
      </c>
      <c r="S21" s="18" t="s">
        <v>79</v>
      </c>
      <c r="T21" s="19" t="str">
        <f t="shared" si="9"/>
        <v>2</v>
      </c>
      <c r="U21" s="17" t="s">
        <v>79</v>
      </c>
      <c r="V21" s="18" t="s">
        <v>13</v>
      </c>
      <c r="W21" s="19">
        <f t="shared" si="12"/>
        <v>0</v>
      </c>
      <c r="X21" s="17" t="s">
        <v>2</v>
      </c>
      <c r="Y21" s="18" t="s">
        <v>80</v>
      </c>
      <c r="Z21" s="19" t="str">
        <f t="shared" si="10"/>
        <v>3</v>
      </c>
      <c r="AA21" s="17" t="s">
        <v>13</v>
      </c>
      <c r="AB21" s="18" t="s">
        <v>79</v>
      </c>
      <c r="AC21" s="19">
        <f t="shared" si="11"/>
        <v>0</v>
      </c>
      <c r="AD21" s="27"/>
      <c r="AE21" s="25"/>
      <c r="AF21" s="19"/>
      <c r="AG21" s="20">
        <f>E21+H21+K21+N21+Q21+T21+W21+Z21+AC21+AF21</f>
        <v>12</v>
      </c>
      <c r="AH21" s="21">
        <f>'20.Spieltag'!AJ21</f>
        <v>214</v>
      </c>
      <c r="AI21" s="28">
        <f>'20.Spieltag'!AK21</f>
        <v>9</v>
      </c>
      <c r="AJ21" s="23">
        <f>AG21+AH21</f>
        <v>226</v>
      </c>
      <c r="AK21" s="24">
        <f t="shared" si="3"/>
        <v>8</v>
      </c>
      <c r="AL21" s="1"/>
    </row>
    <row r="22" spans="1:38" ht="24.95" customHeight="1" thickBot="1" x14ac:dyDescent="0.25">
      <c r="A22" s="28">
        <f>AK22</f>
        <v>12</v>
      </c>
      <c r="B22" s="20" t="str">
        <f>'13.Spieltag'!B22</f>
        <v>Tanja04</v>
      </c>
      <c r="C22" s="17" t="s">
        <v>80</v>
      </c>
      <c r="D22" s="18" t="s">
        <v>79</v>
      </c>
      <c r="E22" s="19">
        <f t="shared" si="4"/>
        <v>0</v>
      </c>
      <c r="F22" s="17" t="s">
        <v>79</v>
      </c>
      <c r="G22" s="18" t="s">
        <v>2</v>
      </c>
      <c r="H22" s="19" t="str">
        <f t="shared" si="5"/>
        <v>2</v>
      </c>
      <c r="I22" s="17" t="s">
        <v>79</v>
      </c>
      <c r="J22" s="18" t="s">
        <v>79</v>
      </c>
      <c r="K22" s="19">
        <f t="shared" si="6"/>
        <v>0</v>
      </c>
      <c r="L22" s="17" t="s">
        <v>79</v>
      </c>
      <c r="M22" s="18" t="s">
        <v>80</v>
      </c>
      <c r="N22" s="19" t="str">
        <f t="shared" si="7"/>
        <v>2</v>
      </c>
      <c r="O22" s="17" t="s">
        <v>80</v>
      </c>
      <c r="P22" s="18" t="s">
        <v>13</v>
      </c>
      <c r="Q22" s="19">
        <f t="shared" si="8"/>
        <v>0</v>
      </c>
      <c r="R22" s="17" t="s">
        <v>13</v>
      </c>
      <c r="S22" s="18" t="s">
        <v>80</v>
      </c>
      <c r="T22" s="19" t="str">
        <f t="shared" si="9"/>
        <v>5</v>
      </c>
      <c r="U22" s="17" t="s">
        <v>80</v>
      </c>
      <c r="V22" s="18" t="s">
        <v>13</v>
      </c>
      <c r="W22" s="19">
        <f t="shared" si="12"/>
        <v>0</v>
      </c>
      <c r="X22" s="17" t="s">
        <v>13</v>
      </c>
      <c r="Y22" s="18" t="s">
        <v>80</v>
      </c>
      <c r="Z22" s="19" t="str">
        <f t="shared" si="10"/>
        <v>2</v>
      </c>
      <c r="AA22" s="17" t="s">
        <v>13</v>
      </c>
      <c r="AB22" s="18" t="s">
        <v>80</v>
      </c>
      <c r="AC22" s="19">
        <f t="shared" si="11"/>
        <v>0</v>
      </c>
      <c r="AD22" s="27"/>
      <c r="AE22" s="25"/>
      <c r="AF22" s="19"/>
      <c r="AG22" s="20">
        <f>E22+H22+K22+N22+Q22+T22+W22+Z22+AC22+AF22</f>
        <v>11</v>
      </c>
      <c r="AH22" s="21">
        <f>'20.Spieltag'!AJ22</f>
        <v>208</v>
      </c>
      <c r="AI22" s="28">
        <f>'20.Spieltag'!AK22</f>
        <v>10</v>
      </c>
      <c r="AJ22" s="23">
        <f>AG22+AH22</f>
        <v>219</v>
      </c>
      <c r="AK22" s="24">
        <f t="shared" si="3"/>
        <v>12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13</v>
      </c>
      <c r="D23" s="18" t="s">
        <v>79</v>
      </c>
      <c r="E23" s="19" t="str">
        <f t="shared" si="4"/>
        <v>3</v>
      </c>
      <c r="F23" s="17" t="s">
        <v>79</v>
      </c>
      <c r="G23" s="18" t="s">
        <v>13</v>
      </c>
      <c r="H23" s="19" t="str">
        <f t="shared" si="5"/>
        <v>2</v>
      </c>
      <c r="I23" s="17" t="s">
        <v>80</v>
      </c>
      <c r="J23" s="18" t="s">
        <v>79</v>
      </c>
      <c r="K23" s="19" t="str">
        <f t="shared" si="6"/>
        <v>2</v>
      </c>
      <c r="L23" s="17" t="s">
        <v>79</v>
      </c>
      <c r="M23" s="18" t="s">
        <v>13</v>
      </c>
      <c r="N23" s="19">
        <f t="shared" si="7"/>
        <v>0</v>
      </c>
      <c r="O23" s="17" t="s">
        <v>79</v>
      </c>
      <c r="P23" s="18" t="s">
        <v>13</v>
      </c>
      <c r="Q23" s="19">
        <f t="shared" si="8"/>
        <v>0</v>
      </c>
      <c r="R23" s="17" t="s">
        <v>79</v>
      </c>
      <c r="S23" s="18" t="s">
        <v>80</v>
      </c>
      <c r="T23" s="19" t="str">
        <f t="shared" si="9"/>
        <v>2</v>
      </c>
      <c r="U23" s="17" t="s">
        <v>80</v>
      </c>
      <c r="V23" s="18" t="s">
        <v>79</v>
      </c>
      <c r="W23" s="19">
        <f t="shared" si="12"/>
        <v>0</v>
      </c>
      <c r="X23" s="17" t="s">
        <v>2</v>
      </c>
      <c r="Y23" s="18" t="s">
        <v>80</v>
      </c>
      <c r="Z23" s="19" t="str">
        <f t="shared" si="10"/>
        <v>3</v>
      </c>
      <c r="AA23" s="17" t="s">
        <v>13</v>
      </c>
      <c r="AB23" s="18" t="s">
        <v>80</v>
      </c>
      <c r="AC23" s="19">
        <f t="shared" si="11"/>
        <v>0</v>
      </c>
      <c r="AD23" s="27"/>
      <c r="AE23" s="25"/>
      <c r="AF23" s="19"/>
      <c r="AG23" s="20">
        <f>E23+H23+K23+N23+Q23+T23+W23+Z23+AC23+AF23</f>
        <v>12</v>
      </c>
      <c r="AH23" s="21">
        <f>'20.Spieltag'!AJ23</f>
        <v>241</v>
      </c>
      <c r="AI23" s="28">
        <f>'20.Spieltag'!AK23</f>
        <v>4</v>
      </c>
      <c r="AJ23" s="23">
        <f>AG23+AH23</f>
        <v>253</v>
      </c>
      <c r="AK23" s="24">
        <f t="shared" si="3"/>
        <v>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13</v>
      </c>
      <c r="D24" s="18" t="s">
        <v>79</v>
      </c>
      <c r="E24" s="19" t="str">
        <f t="shared" si="4"/>
        <v>3</v>
      </c>
      <c r="F24" s="17" t="s">
        <v>79</v>
      </c>
      <c r="G24" s="18" t="s">
        <v>13</v>
      </c>
      <c r="H24" s="19" t="str">
        <f t="shared" si="5"/>
        <v>2</v>
      </c>
      <c r="I24" s="17" t="s">
        <v>79</v>
      </c>
      <c r="J24" s="18" t="s">
        <v>13</v>
      </c>
      <c r="K24" s="19" t="str">
        <f t="shared" si="6"/>
        <v>2</v>
      </c>
      <c r="L24" s="17" t="s">
        <v>79</v>
      </c>
      <c r="M24" s="18" t="s">
        <v>13</v>
      </c>
      <c r="N24" s="19">
        <f t="shared" si="7"/>
        <v>0</v>
      </c>
      <c r="O24" s="17" t="s">
        <v>79</v>
      </c>
      <c r="P24" s="18" t="s">
        <v>2</v>
      </c>
      <c r="Q24" s="19">
        <f t="shared" si="8"/>
        <v>0</v>
      </c>
      <c r="R24" s="17" t="s">
        <v>13</v>
      </c>
      <c r="S24" s="18" t="s">
        <v>79</v>
      </c>
      <c r="T24" s="19" t="str">
        <f t="shared" si="9"/>
        <v>2</v>
      </c>
      <c r="U24" s="17" t="s">
        <v>2</v>
      </c>
      <c r="V24" s="18" t="s">
        <v>80</v>
      </c>
      <c r="W24" s="19">
        <f t="shared" si="12"/>
        <v>0</v>
      </c>
      <c r="X24" s="17" t="s">
        <v>13</v>
      </c>
      <c r="Y24" s="18" t="s">
        <v>79</v>
      </c>
      <c r="Z24" s="19" t="str">
        <f t="shared" si="10"/>
        <v>2</v>
      </c>
      <c r="AA24" s="17" t="s">
        <v>13</v>
      </c>
      <c r="AB24" s="18" t="s">
        <v>80</v>
      </c>
      <c r="AC24" s="19">
        <f t="shared" si="11"/>
        <v>0</v>
      </c>
      <c r="AD24" s="27"/>
      <c r="AE24" s="25"/>
      <c r="AF24" s="19"/>
      <c r="AG24" s="20">
        <f>E24+H24+K24+N24+Q24+T24+W24+Z24+AC24+AF24</f>
        <v>11</v>
      </c>
      <c r="AH24" s="21">
        <f>'20.Spieltag'!AJ24</f>
        <v>242</v>
      </c>
      <c r="AI24" s="28">
        <f>'20.Spieltag'!AK24</f>
        <v>2</v>
      </c>
      <c r="AJ24" s="23">
        <f>AG24+AH24</f>
        <v>253</v>
      </c>
      <c r="AK24" s="24">
        <f t="shared" si="3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8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4" priority="853" rank="3"/>
  </conditionalFormatting>
  <conditionalFormatting sqref="AI8:AI26">
    <cfRule type="colorScale" priority="12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3" priority="6">
      <formula>($AG8&gt;40)</formula>
    </cfRule>
  </conditionalFormatting>
  <conditionalFormatting sqref="F4 F6 L6 L4 I6 C6 X4 R6 U6 R4 C4 O6 U4 X6 O4 AA6">
    <cfRule type="cellIs" dxfId="72" priority="3" operator="equal">
      <formula>"Schalke 04"</formula>
    </cfRule>
  </conditionalFormatting>
  <conditionalFormatting sqref="X4 R6 I4 AA4">
    <cfRule type="cellIs" dxfId="71" priority="2" operator="equal">
      <formula>"Schalke 04"</formula>
    </cfRule>
  </conditionalFormatting>
  <conditionalFormatting sqref="AG28:AG1048576 AG1:AG26">
    <cfRule type="top10" dxfId="70" priority="147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tabSelected="1" workbookViewId="0">
      <selection activeCell="AL17" sqref="AL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36</v>
      </c>
      <c r="B4" s="16"/>
      <c r="C4" s="16" t="s">
        <v>64</v>
      </c>
      <c r="F4" s="16" t="s">
        <v>74</v>
      </c>
      <c r="I4" s="16" t="s">
        <v>77</v>
      </c>
      <c r="L4" s="16" t="s">
        <v>12</v>
      </c>
      <c r="O4" s="16" t="s">
        <v>69</v>
      </c>
      <c r="R4" s="16" t="s">
        <v>75</v>
      </c>
      <c r="U4" s="16" t="s">
        <v>11</v>
      </c>
      <c r="X4" s="16" t="s">
        <v>72</v>
      </c>
      <c r="AA4" s="16" t="s">
        <v>73</v>
      </c>
      <c r="AD4" s="16"/>
      <c r="AE4" s="67"/>
      <c r="AF4" s="67"/>
      <c r="AK4" s="44"/>
    </row>
    <row r="5" spans="1:41" ht="13.5" thickBot="1" x14ac:dyDescent="0.25">
      <c r="B5" s="16"/>
      <c r="F5" s="1"/>
      <c r="X5" s="13"/>
      <c r="AD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71</v>
      </c>
      <c r="F6" s="16" t="s">
        <v>65</v>
      </c>
      <c r="I6" s="16" t="s">
        <v>67</v>
      </c>
      <c r="L6" s="16" t="s">
        <v>78</v>
      </c>
      <c r="O6" s="16" t="s">
        <v>76</v>
      </c>
      <c r="R6" s="16" t="s">
        <v>63</v>
      </c>
      <c r="U6" s="16" t="s">
        <v>70</v>
      </c>
      <c r="X6" s="16" t="s">
        <v>68</v>
      </c>
      <c r="AA6" s="16" t="s">
        <v>66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82</v>
      </c>
      <c r="D7" s="68" t="s">
        <v>80</v>
      </c>
      <c r="E7" s="69" t="s">
        <v>1</v>
      </c>
      <c r="F7" s="68" t="s">
        <v>80</v>
      </c>
      <c r="G7" s="68" t="s">
        <v>13</v>
      </c>
      <c r="H7" s="69" t="s">
        <v>1</v>
      </c>
      <c r="I7" s="68" t="s">
        <v>80</v>
      </c>
      <c r="J7" s="68" t="s">
        <v>79</v>
      </c>
      <c r="K7" s="69" t="s">
        <v>1</v>
      </c>
      <c r="L7" s="68" t="s">
        <v>2</v>
      </c>
      <c r="M7" s="68" t="s">
        <v>80</v>
      </c>
      <c r="N7" s="69" t="s">
        <v>1</v>
      </c>
      <c r="O7" s="68" t="s">
        <v>13</v>
      </c>
      <c r="P7" s="68" t="s">
        <v>79</v>
      </c>
      <c r="Q7" s="69" t="s">
        <v>1</v>
      </c>
      <c r="R7" s="68" t="s">
        <v>2</v>
      </c>
      <c r="S7" s="68" t="s">
        <v>79</v>
      </c>
      <c r="T7" s="69" t="s">
        <v>1</v>
      </c>
      <c r="U7" s="68" t="s">
        <v>13</v>
      </c>
      <c r="V7" s="68" t="s">
        <v>79</v>
      </c>
      <c r="W7" s="69" t="s">
        <v>1</v>
      </c>
      <c r="X7" s="68" t="s">
        <v>79</v>
      </c>
      <c r="Y7" s="68" t="s">
        <v>79</v>
      </c>
      <c r="Z7" s="69" t="s">
        <v>1</v>
      </c>
      <c r="AA7" s="68" t="s">
        <v>2</v>
      </c>
      <c r="AB7" s="68" t="s">
        <v>80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v>1</v>
      </c>
      <c r="B8" s="20" t="s">
        <v>59</v>
      </c>
      <c r="C8" s="17" t="s">
        <v>13</v>
      </c>
      <c r="D8" s="18" t="s">
        <v>13</v>
      </c>
      <c r="E8" s="19">
        <v>0</v>
      </c>
      <c r="F8" s="17" t="s">
        <v>79</v>
      </c>
      <c r="G8" s="18" t="s">
        <v>79</v>
      </c>
      <c r="H8" s="19">
        <v>0</v>
      </c>
      <c r="I8" s="17" t="s">
        <v>79</v>
      </c>
      <c r="J8" s="18" t="s">
        <v>2</v>
      </c>
      <c r="K8" s="19" t="s">
        <v>13</v>
      </c>
      <c r="L8" s="17" t="s">
        <v>13</v>
      </c>
      <c r="M8" s="18" t="s">
        <v>79</v>
      </c>
      <c r="N8" s="19" t="s">
        <v>13</v>
      </c>
      <c r="O8" s="17" t="s">
        <v>13</v>
      </c>
      <c r="P8" s="18" t="s">
        <v>79</v>
      </c>
      <c r="Q8" s="19" t="s">
        <v>14</v>
      </c>
      <c r="R8" s="17" t="s">
        <v>79</v>
      </c>
      <c r="S8" s="18" t="s">
        <v>13</v>
      </c>
      <c r="T8" s="19">
        <v>0</v>
      </c>
      <c r="U8" s="17" t="s">
        <v>79</v>
      </c>
      <c r="V8" s="18" t="s">
        <v>80</v>
      </c>
      <c r="W8" s="77">
        <v>12</v>
      </c>
      <c r="X8" s="17" t="s">
        <v>13</v>
      </c>
      <c r="Y8" s="18" t="s">
        <v>13</v>
      </c>
      <c r="Z8" s="19" t="s">
        <v>2</v>
      </c>
      <c r="AA8" s="17" t="s">
        <v>2</v>
      </c>
      <c r="AB8" s="18" t="s">
        <v>79</v>
      </c>
      <c r="AC8" s="19" t="s">
        <v>13</v>
      </c>
      <c r="AD8" s="26"/>
      <c r="AE8" s="25"/>
      <c r="AF8" s="19"/>
      <c r="AG8" s="20">
        <v>26</v>
      </c>
      <c r="AH8" s="21">
        <v>277</v>
      </c>
      <c r="AI8" s="28">
        <v>1</v>
      </c>
      <c r="AJ8" s="23">
        <v>303</v>
      </c>
      <c r="AK8" s="24"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v>2</v>
      </c>
      <c r="B9" s="20" t="s">
        <v>62</v>
      </c>
      <c r="C9" s="17" t="s">
        <v>13</v>
      </c>
      <c r="D9" s="18" t="s">
        <v>79</v>
      </c>
      <c r="E9" s="19" t="s">
        <v>13</v>
      </c>
      <c r="F9" s="17" t="s">
        <v>13</v>
      </c>
      <c r="G9" s="18" t="s">
        <v>79</v>
      </c>
      <c r="H9" s="19">
        <v>0</v>
      </c>
      <c r="I9" s="17" t="s">
        <v>79</v>
      </c>
      <c r="J9" s="18" t="s">
        <v>2</v>
      </c>
      <c r="K9" s="19" t="s">
        <v>13</v>
      </c>
      <c r="L9" s="17" t="s">
        <v>13</v>
      </c>
      <c r="M9" s="18" t="s">
        <v>79</v>
      </c>
      <c r="N9" s="19" t="s">
        <v>13</v>
      </c>
      <c r="O9" s="17" t="s">
        <v>13</v>
      </c>
      <c r="P9" s="18" t="s">
        <v>79</v>
      </c>
      <c r="Q9" s="19" t="s">
        <v>14</v>
      </c>
      <c r="R9" s="17" t="s">
        <v>79</v>
      </c>
      <c r="S9" s="18" t="s">
        <v>79</v>
      </c>
      <c r="T9" s="19">
        <v>0</v>
      </c>
      <c r="U9" s="17" t="s">
        <v>13</v>
      </c>
      <c r="V9" s="18" t="s">
        <v>79</v>
      </c>
      <c r="W9" s="77">
        <v>20</v>
      </c>
      <c r="X9" s="17" t="s">
        <v>13</v>
      </c>
      <c r="Y9" s="18" t="s">
        <v>79</v>
      </c>
      <c r="Z9" s="19">
        <v>0</v>
      </c>
      <c r="AA9" s="17" t="s">
        <v>82</v>
      </c>
      <c r="AB9" s="18" t="s">
        <v>79</v>
      </c>
      <c r="AC9" s="19" t="s">
        <v>2</v>
      </c>
      <c r="AD9" s="27"/>
      <c r="AE9" s="25"/>
      <c r="AF9" s="19"/>
      <c r="AG9" s="20">
        <v>34</v>
      </c>
      <c r="AH9" s="21">
        <v>255</v>
      </c>
      <c r="AI9" s="28">
        <v>2</v>
      </c>
      <c r="AJ9" s="23">
        <v>289</v>
      </c>
      <c r="AK9" s="24"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v>3</v>
      </c>
      <c r="B10" s="78" t="s">
        <v>83</v>
      </c>
      <c r="C10" s="17" t="s">
        <v>79</v>
      </c>
      <c r="D10" s="18" t="s">
        <v>80</v>
      </c>
      <c r="E10" s="19" t="s">
        <v>13</v>
      </c>
      <c r="F10" s="17" t="s">
        <v>79</v>
      </c>
      <c r="G10" s="18" t="s">
        <v>13</v>
      </c>
      <c r="H10" s="19" t="s">
        <v>13</v>
      </c>
      <c r="I10" s="17" t="s">
        <v>80</v>
      </c>
      <c r="J10" s="18" t="s">
        <v>13</v>
      </c>
      <c r="K10" s="19" t="s">
        <v>13</v>
      </c>
      <c r="L10" s="17" t="s">
        <v>13</v>
      </c>
      <c r="M10" s="18" t="s">
        <v>79</v>
      </c>
      <c r="N10" s="19" t="s">
        <v>13</v>
      </c>
      <c r="O10" s="17" t="s">
        <v>13</v>
      </c>
      <c r="P10" s="18" t="s">
        <v>80</v>
      </c>
      <c r="Q10" s="19" t="s">
        <v>13</v>
      </c>
      <c r="R10" s="17" t="s">
        <v>79</v>
      </c>
      <c r="S10" s="18" t="s">
        <v>2</v>
      </c>
      <c r="T10" s="19">
        <v>0</v>
      </c>
      <c r="U10" s="17" t="s">
        <v>13</v>
      </c>
      <c r="V10" s="18" t="s">
        <v>80</v>
      </c>
      <c r="W10" s="77">
        <v>8</v>
      </c>
      <c r="X10" s="17" t="s">
        <v>2</v>
      </c>
      <c r="Y10" s="18" t="s">
        <v>79</v>
      </c>
      <c r="Z10" s="19">
        <v>0</v>
      </c>
      <c r="AA10" s="17" t="s">
        <v>2</v>
      </c>
      <c r="AB10" s="18" t="s">
        <v>80</v>
      </c>
      <c r="AC10" s="19" t="s">
        <v>14</v>
      </c>
      <c r="AD10" s="27"/>
      <c r="AE10" s="25"/>
      <c r="AF10" s="19"/>
      <c r="AG10" s="20">
        <v>23</v>
      </c>
      <c r="AH10" s="21">
        <v>253</v>
      </c>
      <c r="AI10" s="28">
        <v>3</v>
      </c>
      <c r="AJ10" s="23">
        <v>276</v>
      </c>
      <c r="AK10" s="24">
        <v>3</v>
      </c>
      <c r="AL10" s="72"/>
    </row>
    <row r="11" spans="1:41" ht="24.95" customHeight="1" thickBot="1" x14ac:dyDescent="0.25">
      <c r="A11" s="28">
        <v>4</v>
      </c>
      <c r="B11" s="20" t="s">
        <v>54</v>
      </c>
      <c r="C11" s="17" t="s">
        <v>79</v>
      </c>
      <c r="D11" s="18" t="s">
        <v>13</v>
      </c>
      <c r="E11" s="19">
        <v>0</v>
      </c>
      <c r="F11" s="17" t="s">
        <v>13</v>
      </c>
      <c r="G11" s="18" t="s">
        <v>79</v>
      </c>
      <c r="H11" s="19">
        <v>0</v>
      </c>
      <c r="I11" s="17" t="s">
        <v>79</v>
      </c>
      <c r="J11" s="18" t="s">
        <v>2</v>
      </c>
      <c r="K11" s="19" t="s">
        <v>13</v>
      </c>
      <c r="L11" s="17" t="s">
        <v>13</v>
      </c>
      <c r="M11" s="18" t="s">
        <v>79</v>
      </c>
      <c r="N11" s="19" t="s">
        <v>13</v>
      </c>
      <c r="O11" s="17" t="s">
        <v>13</v>
      </c>
      <c r="P11" s="18" t="s">
        <v>13</v>
      </c>
      <c r="Q11" s="19">
        <v>0</v>
      </c>
      <c r="R11" s="17" t="s">
        <v>79</v>
      </c>
      <c r="S11" s="18" t="s">
        <v>13</v>
      </c>
      <c r="T11" s="19">
        <v>0</v>
      </c>
      <c r="U11" s="17" t="s">
        <v>13</v>
      </c>
      <c r="V11" s="18" t="s">
        <v>80</v>
      </c>
      <c r="W11" s="77">
        <v>8</v>
      </c>
      <c r="X11" s="17" t="s">
        <v>13</v>
      </c>
      <c r="Y11" s="18" t="s">
        <v>79</v>
      </c>
      <c r="Z11" s="19">
        <v>0</v>
      </c>
      <c r="AA11" s="17" t="s">
        <v>2</v>
      </c>
      <c r="AB11" s="18" t="s">
        <v>13</v>
      </c>
      <c r="AC11" s="19" t="s">
        <v>13</v>
      </c>
      <c r="AD11" s="27"/>
      <c r="AE11" s="25"/>
      <c r="AF11" s="19"/>
      <c r="AG11" s="20">
        <v>14</v>
      </c>
      <c r="AH11" s="21">
        <v>253</v>
      </c>
      <c r="AI11" s="28">
        <v>3</v>
      </c>
      <c r="AJ11" s="23">
        <v>267</v>
      </c>
      <c r="AK11" s="24">
        <v>4</v>
      </c>
      <c r="AL11" s="1"/>
    </row>
    <row r="12" spans="1:41" ht="24.95" customHeight="1" thickBot="1" x14ac:dyDescent="0.25">
      <c r="A12" s="28">
        <v>5</v>
      </c>
      <c r="B12" s="20" t="s">
        <v>56</v>
      </c>
      <c r="C12" s="17" t="s">
        <v>79</v>
      </c>
      <c r="D12" s="18" t="s">
        <v>79</v>
      </c>
      <c r="E12" s="19">
        <v>0</v>
      </c>
      <c r="F12" s="17" t="s">
        <v>79</v>
      </c>
      <c r="G12" s="18" t="s">
        <v>80</v>
      </c>
      <c r="H12" s="19">
        <v>0</v>
      </c>
      <c r="I12" s="17" t="s">
        <v>13</v>
      </c>
      <c r="J12" s="18" t="s">
        <v>2</v>
      </c>
      <c r="K12" s="19" t="s">
        <v>2</v>
      </c>
      <c r="L12" s="17" t="s">
        <v>79</v>
      </c>
      <c r="M12" s="18" t="s">
        <v>79</v>
      </c>
      <c r="N12" s="19">
        <v>0</v>
      </c>
      <c r="O12" s="17" t="s">
        <v>13</v>
      </c>
      <c r="P12" s="18" t="s">
        <v>80</v>
      </c>
      <c r="Q12" s="19" t="s">
        <v>13</v>
      </c>
      <c r="R12" s="17" t="s">
        <v>79</v>
      </c>
      <c r="S12" s="18" t="s">
        <v>80</v>
      </c>
      <c r="T12" s="19" t="s">
        <v>13</v>
      </c>
      <c r="U12" s="17" t="s">
        <v>79</v>
      </c>
      <c r="V12" s="18" t="s">
        <v>80</v>
      </c>
      <c r="W12" s="77">
        <v>12</v>
      </c>
      <c r="X12" s="17" t="s">
        <v>79</v>
      </c>
      <c r="Y12" s="18" t="s">
        <v>13</v>
      </c>
      <c r="Z12" s="19">
        <v>0</v>
      </c>
      <c r="AA12" s="17" t="s">
        <v>2</v>
      </c>
      <c r="AB12" s="18" t="s">
        <v>80</v>
      </c>
      <c r="AC12" s="19" t="s">
        <v>14</v>
      </c>
      <c r="AD12" s="27"/>
      <c r="AE12" s="25"/>
      <c r="AF12" s="19"/>
      <c r="AG12" s="20">
        <v>24</v>
      </c>
      <c r="AH12" s="21">
        <v>241</v>
      </c>
      <c r="AI12" s="28">
        <v>5</v>
      </c>
      <c r="AJ12" s="23">
        <v>265</v>
      </c>
      <c r="AK12" s="24">
        <v>5</v>
      </c>
      <c r="AL12" s="1"/>
    </row>
    <row r="13" spans="1:41" ht="24.95" customHeight="1" thickBot="1" x14ac:dyDescent="0.25">
      <c r="A13" s="28">
        <v>6</v>
      </c>
      <c r="B13" s="20" t="s">
        <v>57</v>
      </c>
      <c r="C13" s="17" t="s">
        <v>13</v>
      </c>
      <c r="D13" s="18" t="s">
        <v>79</v>
      </c>
      <c r="E13" s="19" t="s">
        <v>13</v>
      </c>
      <c r="F13" s="17" t="s">
        <v>13</v>
      </c>
      <c r="G13" s="18" t="s">
        <v>79</v>
      </c>
      <c r="H13" s="19">
        <v>0</v>
      </c>
      <c r="I13" s="17" t="s">
        <v>79</v>
      </c>
      <c r="J13" s="18" t="s">
        <v>13</v>
      </c>
      <c r="K13" s="19" t="s">
        <v>2</v>
      </c>
      <c r="L13" s="17" t="s">
        <v>13</v>
      </c>
      <c r="M13" s="18" t="s">
        <v>79</v>
      </c>
      <c r="N13" s="19" t="s">
        <v>13</v>
      </c>
      <c r="O13" s="17" t="s">
        <v>13</v>
      </c>
      <c r="P13" s="18" t="s">
        <v>79</v>
      </c>
      <c r="Q13" s="19" t="s">
        <v>14</v>
      </c>
      <c r="R13" s="17" t="s">
        <v>79</v>
      </c>
      <c r="S13" s="18" t="s">
        <v>79</v>
      </c>
      <c r="T13" s="19">
        <v>0</v>
      </c>
      <c r="U13" s="17" t="s">
        <v>13</v>
      </c>
      <c r="V13" s="18" t="s">
        <v>79</v>
      </c>
      <c r="W13" s="77">
        <v>20</v>
      </c>
      <c r="X13" s="17" t="s">
        <v>13</v>
      </c>
      <c r="Y13" s="18" t="s">
        <v>79</v>
      </c>
      <c r="Z13" s="19">
        <v>0</v>
      </c>
      <c r="AA13" s="17" t="s">
        <v>13</v>
      </c>
      <c r="AB13" s="18" t="s">
        <v>79</v>
      </c>
      <c r="AC13" s="19" t="s">
        <v>13</v>
      </c>
      <c r="AD13" s="27"/>
      <c r="AE13" s="25"/>
      <c r="AF13" s="19"/>
      <c r="AG13" s="20">
        <v>34</v>
      </c>
      <c r="AH13" s="21">
        <v>226</v>
      </c>
      <c r="AI13" s="28">
        <v>8</v>
      </c>
      <c r="AJ13" s="23">
        <v>260</v>
      </c>
      <c r="AK13" s="24">
        <v>6</v>
      </c>
      <c r="AL13" s="1"/>
    </row>
    <row r="14" spans="1:41" ht="24.95" customHeight="1" thickBot="1" x14ac:dyDescent="0.25">
      <c r="A14" s="28">
        <v>7</v>
      </c>
      <c r="B14" s="20" t="s">
        <v>52</v>
      </c>
      <c r="C14" s="17" t="s">
        <v>79</v>
      </c>
      <c r="D14" s="18" t="s">
        <v>13</v>
      </c>
      <c r="E14" s="19">
        <v>0</v>
      </c>
      <c r="F14" s="17" t="s">
        <v>79</v>
      </c>
      <c r="G14" s="18" t="s">
        <v>79</v>
      </c>
      <c r="H14" s="19">
        <v>0</v>
      </c>
      <c r="I14" s="17" t="s">
        <v>80</v>
      </c>
      <c r="J14" s="18" t="s">
        <v>13</v>
      </c>
      <c r="K14" s="19" t="s">
        <v>13</v>
      </c>
      <c r="L14" s="17" t="s">
        <v>13</v>
      </c>
      <c r="M14" s="18" t="s">
        <v>80</v>
      </c>
      <c r="N14" s="19" t="s">
        <v>13</v>
      </c>
      <c r="O14" s="17" t="s">
        <v>13</v>
      </c>
      <c r="P14" s="18" t="s">
        <v>80</v>
      </c>
      <c r="Q14" s="19" t="s">
        <v>13</v>
      </c>
      <c r="R14" s="17" t="s">
        <v>13</v>
      </c>
      <c r="S14" s="18" t="s">
        <v>80</v>
      </c>
      <c r="T14" s="19" t="s">
        <v>2</v>
      </c>
      <c r="U14" s="17" t="s">
        <v>79</v>
      </c>
      <c r="V14" s="18" t="s">
        <v>80</v>
      </c>
      <c r="W14" s="77">
        <v>12</v>
      </c>
      <c r="X14" s="17" t="s">
        <v>13</v>
      </c>
      <c r="Y14" s="18" t="s">
        <v>79</v>
      </c>
      <c r="Z14" s="19">
        <v>0</v>
      </c>
      <c r="AA14" s="17" t="s">
        <v>13</v>
      </c>
      <c r="AB14" s="18" t="s">
        <v>80</v>
      </c>
      <c r="AC14" s="19" t="s">
        <v>13</v>
      </c>
      <c r="AD14" s="27"/>
      <c r="AE14" s="25"/>
      <c r="AF14" s="19"/>
      <c r="AG14" s="20">
        <v>23</v>
      </c>
      <c r="AH14" s="21">
        <v>230</v>
      </c>
      <c r="AI14" s="28">
        <v>7</v>
      </c>
      <c r="AJ14" s="23">
        <v>253</v>
      </c>
      <c r="AK14" s="24">
        <v>7</v>
      </c>
      <c r="AL14" s="1"/>
    </row>
    <row r="15" spans="1:41" ht="24.95" customHeight="1" thickBot="1" x14ac:dyDescent="0.25">
      <c r="A15" s="28">
        <v>8</v>
      </c>
      <c r="B15" s="20" t="s">
        <v>88</v>
      </c>
      <c r="C15" s="17" t="s">
        <v>13</v>
      </c>
      <c r="D15" s="18" t="s">
        <v>80</v>
      </c>
      <c r="E15" s="19" t="s">
        <v>13</v>
      </c>
      <c r="F15" s="17" t="s">
        <v>2</v>
      </c>
      <c r="G15" s="18" t="s">
        <v>13</v>
      </c>
      <c r="H15" s="19">
        <v>0</v>
      </c>
      <c r="I15" s="17" t="s">
        <v>80</v>
      </c>
      <c r="J15" s="18" t="s">
        <v>2</v>
      </c>
      <c r="K15" s="19" t="s">
        <v>13</v>
      </c>
      <c r="L15" s="17" t="s">
        <v>13</v>
      </c>
      <c r="M15" s="18" t="s">
        <v>79</v>
      </c>
      <c r="N15" s="19" t="s">
        <v>13</v>
      </c>
      <c r="O15" s="17" t="s">
        <v>82</v>
      </c>
      <c r="P15" s="18" t="s">
        <v>13</v>
      </c>
      <c r="Q15" s="19" t="s">
        <v>13</v>
      </c>
      <c r="R15" s="17" t="s">
        <v>79</v>
      </c>
      <c r="S15" s="18" t="s">
        <v>13</v>
      </c>
      <c r="T15" s="19">
        <v>0</v>
      </c>
      <c r="U15" s="17" t="s">
        <v>79</v>
      </c>
      <c r="V15" s="18" t="s">
        <v>80</v>
      </c>
      <c r="W15" s="77">
        <v>12</v>
      </c>
      <c r="X15" s="17" t="s">
        <v>79</v>
      </c>
      <c r="Y15" s="18" t="s">
        <v>79</v>
      </c>
      <c r="Z15" s="19" t="s">
        <v>14</v>
      </c>
      <c r="AA15" s="17" t="s">
        <v>2</v>
      </c>
      <c r="AB15" s="18" t="s">
        <v>79</v>
      </c>
      <c r="AC15" s="19" t="s">
        <v>13</v>
      </c>
      <c r="AD15" s="27"/>
      <c r="AE15" s="25"/>
      <c r="AF15" s="19"/>
      <c r="AG15" s="20">
        <v>27</v>
      </c>
      <c r="AH15" s="21">
        <v>225</v>
      </c>
      <c r="AI15" s="28">
        <v>9</v>
      </c>
      <c r="AJ15" s="23">
        <v>252</v>
      </c>
      <c r="AK15" s="24">
        <v>8</v>
      </c>
      <c r="AL15" s="1"/>
    </row>
    <row r="16" spans="1:41" ht="24.95" customHeight="1" thickBot="1" x14ac:dyDescent="0.25">
      <c r="A16" s="28">
        <v>9</v>
      </c>
      <c r="B16" s="20" t="s">
        <v>60</v>
      </c>
      <c r="C16" s="17" t="s">
        <v>79</v>
      </c>
      <c r="D16" s="18" t="s">
        <v>2</v>
      </c>
      <c r="E16" s="19">
        <v>0</v>
      </c>
      <c r="F16" s="17" t="s">
        <v>13</v>
      </c>
      <c r="G16" s="18" t="s">
        <v>79</v>
      </c>
      <c r="H16" s="19">
        <v>0</v>
      </c>
      <c r="I16" s="17" t="s">
        <v>80</v>
      </c>
      <c r="J16" s="18" t="s">
        <v>2</v>
      </c>
      <c r="K16" s="19" t="s">
        <v>13</v>
      </c>
      <c r="L16" s="17" t="s">
        <v>13</v>
      </c>
      <c r="M16" s="18" t="s">
        <v>79</v>
      </c>
      <c r="N16" s="19" t="s">
        <v>13</v>
      </c>
      <c r="O16" s="17" t="s">
        <v>13</v>
      </c>
      <c r="P16" s="18" t="s">
        <v>79</v>
      </c>
      <c r="Q16" s="19" t="s">
        <v>14</v>
      </c>
      <c r="R16" s="17" t="s">
        <v>80</v>
      </c>
      <c r="S16" s="18" t="s">
        <v>79</v>
      </c>
      <c r="T16" s="19">
        <v>0</v>
      </c>
      <c r="U16" s="17" t="s">
        <v>13</v>
      </c>
      <c r="V16" s="18" t="s">
        <v>79</v>
      </c>
      <c r="W16" s="77">
        <v>20</v>
      </c>
      <c r="X16" s="17" t="s">
        <v>13</v>
      </c>
      <c r="Y16" s="18" t="s">
        <v>2</v>
      </c>
      <c r="Z16" s="19">
        <v>0</v>
      </c>
      <c r="AA16" s="17" t="s">
        <v>13</v>
      </c>
      <c r="AB16" s="18" t="s">
        <v>79</v>
      </c>
      <c r="AC16" s="19" t="s">
        <v>13</v>
      </c>
      <c r="AD16" s="27"/>
      <c r="AE16" s="25"/>
      <c r="AF16" s="19"/>
      <c r="AG16" s="20">
        <v>31</v>
      </c>
      <c r="AH16" s="21">
        <v>215</v>
      </c>
      <c r="AI16" s="28">
        <v>13</v>
      </c>
      <c r="AJ16" s="23">
        <v>246</v>
      </c>
      <c r="AK16" s="24">
        <v>9</v>
      </c>
      <c r="AL16" s="1"/>
    </row>
    <row r="17" spans="1:38" ht="24.95" customHeight="1" thickBot="1" x14ac:dyDescent="0.25">
      <c r="A17" s="28">
        <v>9</v>
      </c>
      <c r="B17" s="78" t="s">
        <v>84</v>
      </c>
      <c r="C17" s="17" t="s">
        <v>79</v>
      </c>
      <c r="D17" s="18" t="s">
        <v>13</v>
      </c>
      <c r="E17" s="19">
        <v>0</v>
      </c>
      <c r="F17" s="17" t="s">
        <v>13</v>
      </c>
      <c r="G17" s="18" t="s">
        <v>79</v>
      </c>
      <c r="H17" s="19">
        <v>0</v>
      </c>
      <c r="I17" s="17" t="s">
        <v>79</v>
      </c>
      <c r="J17" s="18" t="s">
        <v>80</v>
      </c>
      <c r="K17" s="19">
        <v>0</v>
      </c>
      <c r="L17" s="17" t="s">
        <v>79</v>
      </c>
      <c r="M17" s="18" t="s">
        <v>80</v>
      </c>
      <c r="N17" s="19" t="s">
        <v>13</v>
      </c>
      <c r="O17" s="17" t="s">
        <v>13</v>
      </c>
      <c r="P17" s="18" t="s">
        <v>79</v>
      </c>
      <c r="Q17" s="19" t="s">
        <v>14</v>
      </c>
      <c r="R17" s="17" t="s">
        <v>79</v>
      </c>
      <c r="S17" s="18" t="s">
        <v>80</v>
      </c>
      <c r="T17" s="19" t="s">
        <v>13</v>
      </c>
      <c r="U17" s="17" t="s">
        <v>13</v>
      </c>
      <c r="V17" s="18" t="s">
        <v>80</v>
      </c>
      <c r="W17" s="77">
        <v>8</v>
      </c>
      <c r="X17" s="17" t="s">
        <v>79</v>
      </c>
      <c r="Y17" s="18" t="s">
        <v>79</v>
      </c>
      <c r="Z17" s="19" t="s">
        <v>14</v>
      </c>
      <c r="AA17" s="17" t="s">
        <v>13</v>
      </c>
      <c r="AB17" s="18" t="s">
        <v>13</v>
      </c>
      <c r="AC17" s="19">
        <v>0</v>
      </c>
      <c r="AD17" s="27"/>
      <c r="AE17" s="25"/>
      <c r="AF17" s="19"/>
      <c r="AG17" s="20">
        <v>22</v>
      </c>
      <c r="AH17" s="21">
        <v>224</v>
      </c>
      <c r="AI17" s="28">
        <v>10</v>
      </c>
      <c r="AJ17" s="23">
        <v>246</v>
      </c>
      <c r="AK17" s="24">
        <v>9</v>
      </c>
      <c r="AL17" s="1"/>
    </row>
    <row r="18" spans="1:38" ht="24.95" customHeight="1" thickBot="1" x14ac:dyDescent="0.25">
      <c r="A18" s="28">
        <v>9</v>
      </c>
      <c r="B18" s="20" t="s">
        <v>53</v>
      </c>
      <c r="C18" s="17" t="s">
        <v>79</v>
      </c>
      <c r="D18" s="18" t="s">
        <v>79</v>
      </c>
      <c r="E18" s="19">
        <v>0</v>
      </c>
      <c r="F18" s="17" t="s">
        <v>13</v>
      </c>
      <c r="G18" s="18" t="s">
        <v>79</v>
      </c>
      <c r="H18" s="19">
        <v>0</v>
      </c>
      <c r="I18" s="17" t="s">
        <v>80</v>
      </c>
      <c r="J18" s="18" t="s">
        <v>2</v>
      </c>
      <c r="K18" s="19" t="s">
        <v>13</v>
      </c>
      <c r="L18" s="17" t="s">
        <v>13</v>
      </c>
      <c r="M18" s="18" t="s">
        <v>79</v>
      </c>
      <c r="N18" s="19" t="s">
        <v>13</v>
      </c>
      <c r="O18" s="17" t="s">
        <v>13</v>
      </c>
      <c r="P18" s="18" t="s">
        <v>80</v>
      </c>
      <c r="Q18" s="19" t="s">
        <v>13</v>
      </c>
      <c r="R18" s="17" t="s">
        <v>13</v>
      </c>
      <c r="S18" s="18" t="s">
        <v>80</v>
      </c>
      <c r="T18" s="19" t="s">
        <v>2</v>
      </c>
      <c r="U18" s="17" t="s">
        <v>13</v>
      </c>
      <c r="V18" s="18" t="s">
        <v>80</v>
      </c>
      <c r="W18" s="77">
        <v>8</v>
      </c>
      <c r="X18" s="17" t="s">
        <v>79</v>
      </c>
      <c r="Y18" s="18" t="s">
        <v>79</v>
      </c>
      <c r="Z18" s="19" t="s">
        <v>14</v>
      </c>
      <c r="AA18" s="17" t="s">
        <v>2</v>
      </c>
      <c r="AB18" s="18" t="s">
        <v>80</v>
      </c>
      <c r="AC18" s="19" t="s">
        <v>14</v>
      </c>
      <c r="AD18" s="27"/>
      <c r="AE18" s="25"/>
      <c r="AF18" s="19"/>
      <c r="AG18" s="20">
        <v>27</v>
      </c>
      <c r="AH18" s="21">
        <v>219</v>
      </c>
      <c r="AI18" s="28">
        <v>12</v>
      </c>
      <c r="AJ18" s="23">
        <v>246</v>
      </c>
      <c r="AK18" s="24">
        <v>9</v>
      </c>
      <c r="AL18" s="1"/>
    </row>
    <row r="19" spans="1:38" ht="24.95" customHeight="1" thickBot="1" x14ac:dyDescent="0.25">
      <c r="A19" s="28">
        <v>12</v>
      </c>
      <c r="B19" s="20" t="s">
        <v>55</v>
      </c>
      <c r="C19" s="17" t="s">
        <v>13</v>
      </c>
      <c r="D19" s="18" t="s">
        <v>82</v>
      </c>
      <c r="E19" s="19">
        <v>0</v>
      </c>
      <c r="F19" s="17" t="s">
        <v>13</v>
      </c>
      <c r="G19" s="18" t="s">
        <v>13</v>
      </c>
      <c r="H19" s="19">
        <v>0</v>
      </c>
      <c r="I19" s="17" t="s">
        <v>79</v>
      </c>
      <c r="J19" s="18" t="s">
        <v>2</v>
      </c>
      <c r="K19" s="19" t="s">
        <v>13</v>
      </c>
      <c r="L19" s="17" t="s">
        <v>13</v>
      </c>
      <c r="M19" s="18" t="s">
        <v>79</v>
      </c>
      <c r="N19" s="19" t="s">
        <v>13</v>
      </c>
      <c r="O19" s="17" t="s">
        <v>14</v>
      </c>
      <c r="P19" s="18" t="s">
        <v>13</v>
      </c>
      <c r="Q19" s="19" t="s">
        <v>13</v>
      </c>
      <c r="R19" s="17" t="s">
        <v>79</v>
      </c>
      <c r="S19" s="18" t="s">
        <v>79</v>
      </c>
      <c r="T19" s="19">
        <v>0</v>
      </c>
      <c r="U19" s="17" t="s">
        <v>82</v>
      </c>
      <c r="V19" s="18" t="s">
        <v>79</v>
      </c>
      <c r="W19" s="77">
        <v>8</v>
      </c>
      <c r="X19" s="17" t="s">
        <v>13</v>
      </c>
      <c r="Y19" s="18" t="s">
        <v>79</v>
      </c>
      <c r="Z19" s="19">
        <v>0</v>
      </c>
      <c r="AA19" s="17" t="s">
        <v>13</v>
      </c>
      <c r="AB19" s="18" t="s">
        <v>2</v>
      </c>
      <c r="AC19" s="19">
        <v>0</v>
      </c>
      <c r="AD19" s="27"/>
      <c r="AE19" s="25"/>
      <c r="AF19" s="19"/>
      <c r="AG19" s="20">
        <v>14</v>
      </c>
      <c r="AH19" s="21">
        <v>222</v>
      </c>
      <c r="AI19" s="28">
        <v>11</v>
      </c>
      <c r="AJ19" s="23">
        <v>236</v>
      </c>
      <c r="AK19" s="24">
        <v>12</v>
      </c>
      <c r="AL19" s="1"/>
    </row>
    <row r="20" spans="1:38" ht="24.95" customHeight="1" thickBot="1" x14ac:dyDescent="0.25">
      <c r="A20" s="28">
        <v>13</v>
      </c>
      <c r="B20" s="20" t="s">
        <v>58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82"/>
      <c r="X20" s="17"/>
      <c r="Y20" s="18"/>
      <c r="Z20" s="19"/>
      <c r="AA20" s="17"/>
      <c r="AB20" s="18"/>
      <c r="AC20" s="19"/>
      <c r="AD20" s="27"/>
      <c r="AE20" s="25"/>
      <c r="AF20" s="19"/>
      <c r="AG20" s="20">
        <v>0</v>
      </c>
      <c r="AH20" s="21">
        <v>233</v>
      </c>
      <c r="AI20" s="28">
        <v>6</v>
      </c>
      <c r="AJ20" s="23">
        <v>233</v>
      </c>
      <c r="AK20" s="24">
        <v>13</v>
      </c>
      <c r="AL20" s="1"/>
    </row>
    <row r="21" spans="1:38" ht="24.95" customHeight="1" thickBot="1" x14ac:dyDescent="0.25">
      <c r="A21" s="28">
        <v>14</v>
      </c>
      <c r="B21" s="20" t="s">
        <v>86</v>
      </c>
      <c r="C21" s="17" t="s">
        <v>79</v>
      </c>
      <c r="D21" s="18" t="s">
        <v>2</v>
      </c>
      <c r="E21" s="19">
        <v>0</v>
      </c>
      <c r="F21" s="17" t="s">
        <v>13</v>
      </c>
      <c r="G21" s="18" t="s">
        <v>79</v>
      </c>
      <c r="H21" s="19">
        <v>0</v>
      </c>
      <c r="I21" s="17" t="s">
        <v>80</v>
      </c>
      <c r="J21" s="18" t="s">
        <v>89</v>
      </c>
      <c r="K21" s="19" t="s">
        <v>13</v>
      </c>
      <c r="L21" s="17" t="s">
        <v>13</v>
      </c>
      <c r="M21" s="18" t="s">
        <v>79</v>
      </c>
      <c r="N21" s="19" t="s">
        <v>13</v>
      </c>
      <c r="O21" s="17" t="s">
        <v>13</v>
      </c>
      <c r="P21" s="18" t="s">
        <v>13</v>
      </c>
      <c r="Q21" s="19">
        <v>0</v>
      </c>
      <c r="R21" s="17" t="s">
        <v>79</v>
      </c>
      <c r="S21" s="18" t="s">
        <v>13</v>
      </c>
      <c r="T21" s="19">
        <v>0</v>
      </c>
      <c r="U21" s="17" t="s">
        <v>2</v>
      </c>
      <c r="V21" s="18" t="s">
        <v>79</v>
      </c>
      <c r="W21" s="77">
        <v>8</v>
      </c>
      <c r="X21" s="17" t="s">
        <v>13</v>
      </c>
      <c r="Y21" s="18" t="s">
        <v>79</v>
      </c>
      <c r="Z21" s="19">
        <v>0</v>
      </c>
      <c r="AA21" s="17" t="s">
        <v>80</v>
      </c>
      <c r="AB21" s="18" t="s">
        <v>79</v>
      </c>
      <c r="AC21" s="19">
        <v>0</v>
      </c>
      <c r="AD21" s="27"/>
      <c r="AE21" s="25"/>
      <c r="AF21" s="19"/>
      <c r="AG21" s="20">
        <v>12</v>
      </c>
      <c r="AH21" s="21">
        <v>208</v>
      </c>
      <c r="AI21" s="28">
        <v>14</v>
      </c>
      <c r="AJ21" s="23">
        <v>220</v>
      </c>
      <c r="AK21" s="24">
        <v>14</v>
      </c>
      <c r="AL21" s="1"/>
    </row>
    <row r="22" spans="1:38" ht="24.95" customHeight="1" thickBot="1" x14ac:dyDescent="0.25">
      <c r="A22" s="28">
        <v>15</v>
      </c>
      <c r="B22" s="20" t="s">
        <v>61</v>
      </c>
      <c r="C22" s="17" t="s">
        <v>79</v>
      </c>
      <c r="D22" s="18" t="s">
        <v>13</v>
      </c>
      <c r="E22" s="19">
        <v>0</v>
      </c>
      <c r="F22" s="17" t="s">
        <v>79</v>
      </c>
      <c r="G22" s="18" t="s">
        <v>13</v>
      </c>
      <c r="H22" s="19" t="s">
        <v>13</v>
      </c>
      <c r="I22" s="17" t="s">
        <v>79</v>
      </c>
      <c r="J22" s="18" t="s">
        <v>2</v>
      </c>
      <c r="K22" s="19" t="s">
        <v>13</v>
      </c>
      <c r="L22" s="17" t="s">
        <v>13</v>
      </c>
      <c r="M22" s="18" t="s">
        <v>79</v>
      </c>
      <c r="N22" s="19" t="s">
        <v>13</v>
      </c>
      <c r="O22" s="17" t="s">
        <v>13</v>
      </c>
      <c r="P22" s="18" t="s">
        <v>79</v>
      </c>
      <c r="Q22" s="19" t="s">
        <v>14</v>
      </c>
      <c r="R22" s="17" t="s">
        <v>79</v>
      </c>
      <c r="S22" s="18" t="s">
        <v>13</v>
      </c>
      <c r="T22" s="19">
        <v>0</v>
      </c>
      <c r="U22" s="17" t="s">
        <v>2</v>
      </c>
      <c r="V22" s="18" t="s">
        <v>79</v>
      </c>
      <c r="W22" s="77">
        <v>8</v>
      </c>
      <c r="X22" s="17" t="s">
        <v>79</v>
      </c>
      <c r="Y22" s="18" t="s">
        <v>13</v>
      </c>
      <c r="Z22" s="19">
        <v>0</v>
      </c>
      <c r="AA22" s="17" t="s">
        <v>2</v>
      </c>
      <c r="AB22" s="18" t="s">
        <v>79</v>
      </c>
      <c r="AC22" s="19" t="s">
        <v>13</v>
      </c>
      <c r="AD22" s="27"/>
      <c r="AE22" s="25"/>
      <c r="AF22" s="19"/>
      <c r="AG22" s="20">
        <v>21</v>
      </c>
      <c r="AH22" s="21">
        <v>183</v>
      </c>
      <c r="AI22" s="28">
        <v>16</v>
      </c>
      <c r="AJ22" s="23">
        <v>204</v>
      </c>
      <c r="AK22" s="24">
        <v>15</v>
      </c>
      <c r="AL22" s="1"/>
    </row>
    <row r="23" spans="1:38" ht="24.95" customHeight="1" thickBot="1" x14ac:dyDescent="0.25">
      <c r="A23" s="28">
        <v>16</v>
      </c>
      <c r="B23" s="20" t="s">
        <v>87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82"/>
      <c r="X23" s="17"/>
      <c r="Y23" s="18"/>
      <c r="Z23" s="19"/>
      <c r="AA23" s="17"/>
      <c r="AB23" s="18"/>
      <c r="AC23" s="19"/>
      <c r="AD23" s="27"/>
      <c r="AE23" s="25"/>
      <c r="AF23" s="19"/>
      <c r="AG23" s="20">
        <v>0</v>
      </c>
      <c r="AH23" s="21">
        <v>201</v>
      </c>
      <c r="AI23" s="28">
        <v>15</v>
      </c>
      <c r="AJ23" s="23">
        <v>201</v>
      </c>
      <c r="AK23" s="24">
        <v>16</v>
      </c>
      <c r="AL23" s="1"/>
    </row>
    <row r="24" spans="1:38" ht="24.95" customHeight="1" thickBot="1" x14ac:dyDescent="0.25">
      <c r="A24" s="28">
        <v>17</v>
      </c>
      <c r="B24" s="20" t="s">
        <v>85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82"/>
      <c r="X24" s="17"/>
      <c r="Y24" s="18"/>
      <c r="Z24" s="19"/>
      <c r="AA24" s="17"/>
      <c r="AB24" s="18"/>
      <c r="AC24" s="19"/>
      <c r="AD24" s="27"/>
      <c r="AE24" s="25"/>
      <c r="AF24" s="19"/>
      <c r="AG24" s="20">
        <v>0</v>
      </c>
      <c r="AH24" s="21">
        <v>135</v>
      </c>
      <c r="AI24" s="28">
        <v>17</v>
      </c>
      <c r="AJ24" s="23">
        <v>135</v>
      </c>
      <c r="AK24" s="24"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31:A1048576 A1:A3 A5:A26">
    <cfRule type="colorScale" priority="8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9" priority="838" rank="3"/>
  </conditionalFormatting>
  <conditionalFormatting sqref="AI8:AI26">
    <cfRule type="colorScale" priority="12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8" priority="6">
      <formula>($AG8&gt;40)</formula>
    </cfRule>
  </conditionalFormatting>
  <conditionalFormatting sqref="C6 O6 L4 R6 F6 R4 U6 U4 C4 I6 I4 AA6 F4 X6">
    <cfRule type="cellIs" dxfId="67" priority="3" operator="equal">
      <formula>"Schalke 04"</formula>
    </cfRule>
  </conditionalFormatting>
  <conditionalFormatting sqref="X4 O4 U6 AA4 L4 L6">
    <cfRule type="cellIs" dxfId="66" priority="2" operator="equal">
      <formula>"Schalke 04"</formula>
    </cfRule>
  </conditionalFormatting>
  <conditionalFormatting sqref="AG28:AG1048576 AG1:AG26">
    <cfRule type="top10" dxfId="65" priority="1465" rank="3"/>
  </conditionalFormatting>
  <pageMargins left="0.19685039370078741" right="0" top="0" bottom="0" header="0.51181102362204722" footer="0.51181102362204722"/>
  <pageSetup paperSize="9" scale="93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37</v>
      </c>
      <c r="B4" s="16"/>
      <c r="C4" s="16" t="s">
        <v>67</v>
      </c>
      <c r="F4" s="16" t="s">
        <v>64</v>
      </c>
      <c r="I4" s="16" t="s">
        <v>78</v>
      </c>
      <c r="L4" s="16" t="s">
        <v>71</v>
      </c>
      <c r="O4" s="16" t="s">
        <v>66</v>
      </c>
      <c r="R4" s="16" t="s">
        <v>63</v>
      </c>
      <c r="U4" s="16" t="s">
        <v>70</v>
      </c>
      <c r="X4" s="16" t="s">
        <v>68</v>
      </c>
      <c r="AA4" s="16" t="s">
        <v>65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77</v>
      </c>
      <c r="I6" s="16" t="s">
        <v>11</v>
      </c>
      <c r="L6" s="16" t="s">
        <v>72</v>
      </c>
      <c r="O6" s="16" t="s">
        <v>74</v>
      </c>
      <c r="R6" s="16" t="s">
        <v>12</v>
      </c>
      <c r="U6" s="16" t="s">
        <v>73</v>
      </c>
      <c r="X6" s="16" t="s">
        <v>75</v>
      </c>
      <c r="AA6" s="16" t="s">
        <v>76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'22.Spieltag'!AJ8</f>
        <v>303</v>
      </c>
      <c r="AI8" s="28">
        <f>'22.Spieltag'!AK8</f>
        <v>1</v>
      </c>
      <c r="AJ8" s="23">
        <f t="shared" ref="AJ8:AJ19" si="11">AG8+AH8</f>
        <v>348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'22.Spieltag'!AJ9</f>
        <v>289</v>
      </c>
      <c r="AI9" s="28">
        <f>'22.Spieltag'!AK9</f>
        <v>2</v>
      </c>
      <c r="AJ9" s="23">
        <f t="shared" si="11"/>
        <v>334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'22.Spieltag'!AJ10</f>
        <v>276</v>
      </c>
      <c r="AI10" s="28">
        <f>'22.Spieltag'!AK10</f>
        <v>3</v>
      </c>
      <c r="AJ10" s="23">
        <f t="shared" si="11"/>
        <v>321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'22.Spieltag'!AJ11</f>
        <v>267</v>
      </c>
      <c r="AI11" s="28">
        <f>'22.Spieltag'!AK11</f>
        <v>4</v>
      </c>
      <c r="AJ11" s="23">
        <f t="shared" si="11"/>
        <v>312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'22.Spieltag'!AJ12</f>
        <v>265</v>
      </c>
      <c r="AI12" s="28">
        <f>'22.Spieltag'!AK12</f>
        <v>5</v>
      </c>
      <c r="AJ12" s="23">
        <f t="shared" si="11"/>
        <v>310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'22.Spieltag'!AJ13</f>
        <v>260</v>
      </c>
      <c r="AI13" s="28">
        <f>'22.Spieltag'!AK13</f>
        <v>6</v>
      </c>
      <c r="AJ13" s="23">
        <f t="shared" si="11"/>
        <v>305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'22.Spieltag'!AJ14</f>
        <v>253</v>
      </c>
      <c r="AI14" s="28">
        <f>'22.Spieltag'!AK14</f>
        <v>7</v>
      </c>
      <c r="AJ14" s="23">
        <f t="shared" si="11"/>
        <v>298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'22.Spieltag'!AJ15</f>
        <v>252</v>
      </c>
      <c r="AI15" s="28">
        <f>'22.Spieltag'!AK15</f>
        <v>8</v>
      </c>
      <c r="AJ15" s="23">
        <f t="shared" si="11"/>
        <v>297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'22.Spieltag'!AJ16</f>
        <v>246</v>
      </c>
      <c r="AI16" s="28">
        <f>'22.Spieltag'!AK16</f>
        <v>9</v>
      </c>
      <c r="AJ16" s="23">
        <f t="shared" si="11"/>
        <v>291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'22.Spieltag'!AJ17</f>
        <v>246</v>
      </c>
      <c r="AI17" s="28">
        <f>'22.Spieltag'!AK17</f>
        <v>9</v>
      </c>
      <c r="AJ17" s="23">
        <f t="shared" si="11"/>
        <v>291</v>
      </c>
      <c r="AK17" s="24">
        <f t="shared" si="12"/>
        <v>9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'22.Spieltag'!AJ18</f>
        <v>246</v>
      </c>
      <c r="AI18" s="28">
        <f>'22.Spieltag'!AK18</f>
        <v>9</v>
      </c>
      <c r="AJ18" s="23">
        <f t="shared" si="11"/>
        <v>291</v>
      </c>
      <c r="AK18" s="24">
        <f t="shared" si="12"/>
        <v>9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'22.Spieltag'!AJ19</f>
        <v>236</v>
      </c>
      <c r="AI19" s="28">
        <f>'22.Spieltag'!AK19</f>
        <v>12</v>
      </c>
      <c r="AJ19" s="23">
        <f t="shared" si="11"/>
        <v>281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'22.Spieltag'!AJ20</f>
        <v>233</v>
      </c>
      <c r="AI20" s="28">
        <f>'22.Spieltag'!AK20</f>
        <v>13</v>
      </c>
      <c r="AJ20" s="23">
        <f>AG20+AH20</f>
        <v>278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'22.Spieltag'!AJ21</f>
        <v>220</v>
      </c>
      <c r="AI21" s="28">
        <f>'22.Spieltag'!AK21</f>
        <v>14</v>
      </c>
      <c r="AJ21" s="23">
        <f>AG21+AH21</f>
        <v>265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'22.Spieltag'!AJ22</f>
        <v>204</v>
      </c>
      <c r="AI22" s="28">
        <f>'22.Spieltag'!AK22</f>
        <v>15</v>
      </c>
      <c r="AJ22" s="23">
        <f>AG22+AH22</f>
        <v>249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'22.Spieltag'!AJ23</f>
        <v>201</v>
      </c>
      <c r="AI23" s="28">
        <f>'22.Spieltag'!AK23</f>
        <v>16</v>
      </c>
      <c r="AJ23" s="23">
        <f>AG23+AH23</f>
        <v>246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'22.Spieltag'!AJ24</f>
        <v>135</v>
      </c>
      <c r="AI24" s="28">
        <f>'22.Spieltag'!AK24</f>
        <v>17</v>
      </c>
      <c r="AJ24" s="23">
        <f>AG24+AH24</f>
        <v>180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'22.Spieltag'!AJ25</f>
        <v>0</v>
      </c>
      <c r="AI25" s="28">
        <f>'22.Spieltag'!AK25</f>
        <v>0</v>
      </c>
      <c r="AJ25" s="23">
        <f t="shared" ref="AJ25:AJ26" si="24">AG25+AH25</f>
        <v>45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'22.Spieltag'!AJ26</f>
        <v>0</v>
      </c>
      <c r="AI26" s="28">
        <f>'22.Spieltag'!AK26</f>
        <v>0</v>
      </c>
      <c r="AJ26" s="23">
        <f t="shared" si="24"/>
        <v>45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8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0" priority="823" rank="3"/>
  </conditionalFormatting>
  <conditionalFormatting sqref="AI8:AI26">
    <cfRule type="colorScale" priority="12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9" priority="6">
      <formula>($AG8&gt;40)</formula>
    </cfRule>
  </conditionalFormatting>
  <conditionalFormatting sqref="C6 F6 L6 I6 R6 L4 O4 F4 AA4 C4 U6 U4 X6 R4 AA6">
    <cfRule type="cellIs" dxfId="58" priority="3" operator="equal">
      <formula>"Schalke 04"</formula>
    </cfRule>
  </conditionalFormatting>
  <conditionalFormatting sqref="C4 U4 R6 I4 X4 O6">
    <cfRule type="cellIs" dxfId="57" priority="2" operator="equal">
      <formula>"Schalke 04"</formula>
    </cfRule>
  </conditionalFormatting>
  <conditionalFormatting sqref="AG28:AG1048576 AG1:AG26">
    <cfRule type="top10" dxfId="56" priority="146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B1" workbookViewId="0">
      <selection activeCell="G3" sqref="G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38</v>
      </c>
      <c r="B4" s="16"/>
      <c r="C4" s="16" t="s">
        <v>74</v>
      </c>
      <c r="F4" s="16" t="s">
        <v>75</v>
      </c>
      <c r="I4" s="16" t="s">
        <v>76</v>
      </c>
      <c r="L4" s="16" t="s">
        <v>69</v>
      </c>
      <c r="O4" s="16" t="s">
        <v>73</v>
      </c>
      <c r="R4" s="16" t="s">
        <v>11</v>
      </c>
      <c r="U4" s="16" t="s">
        <v>72</v>
      </c>
      <c r="X4" s="16" t="s">
        <v>12</v>
      </c>
      <c r="AA4" s="16" t="s">
        <v>65</v>
      </c>
      <c r="AE4" s="67"/>
      <c r="AF4" s="67"/>
      <c r="AK4" s="44"/>
    </row>
    <row r="5" spans="1:41" ht="13.5" thickBot="1" x14ac:dyDescent="0.25">
      <c r="B5" s="16"/>
      <c r="F5" s="1"/>
      <c r="X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78</v>
      </c>
      <c r="F6" s="16" t="s">
        <v>64</v>
      </c>
      <c r="I6" s="16" t="s">
        <v>70</v>
      </c>
      <c r="L6" s="16" t="s">
        <v>71</v>
      </c>
      <c r="O6" s="16" t="s">
        <v>63</v>
      </c>
      <c r="R6" s="16" t="s">
        <v>67</v>
      </c>
      <c r="U6" s="16" t="s">
        <v>77</v>
      </c>
      <c r="X6" s="16" t="s">
        <v>68</v>
      </c>
      <c r="AA6" s="16" t="s">
        <v>66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'23.Spieltag'!AJ8</f>
        <v>348</v>
      </c>
      <c r="AI8" s="28">
        <f>'23.Spieltag'!AK8</f>
        <v>1</v>
      </c>
      <c r="AJ8" s="23">
        <f t="shared" ref="AJ8:AJ19" si="11">AG8+AH8</f>
        <v>393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'23.Spieltag'!AJ9</f>
        <v>334</v>
      </c>
      <c r="AI9" s="28">
        <f>'23.Spieltag'!AK9</f>
        <v>2</v>
      </c>
      <c r="AJ9" s="23">
        <f t="shared" si="11"/>
        <v>379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'23.Spieltag'!AJ10</f>
        <v>321</v>
      </c>
      <c r="AI10" s="28">
        <f>'23.Spieltag'!AK10</f>
        <v>3</v>
      </c>
      <c r="AJ10" s="23">
        <f t="shared" si="11"/>
        <v>366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'23.Spieltag'!AJ11</f>
        <v>312</v>
      </c>
      <c r="AI11" s="28">
        <f>'23.Spieltag'!AK11</f>
        <v>4</v>
      </c>
      <c r="AJ11" s="23">
        <f t="shared" si="11"/>
        <v>357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'23.Spieltag'!AJ12</f>
        <v>310</v>
      </c>
      <c r="AI12" s="28">
        <f>'23.Spieltag'!AK12</f>
        <v>5</v>
      </c>
      <c r="AJ12" s="23">
        <f t="shared" si="11"/>
        <v>355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'23.Spieltag'!AJ13</f>
        <v>305</v>
      </c>
      <c r="AI13" s="28">
        <f>'23.Spieltag'!AK13</f>
        <v>6</v>
      </c>
      <c r="AJ13" s="23">
        <f t="shared" si="11"/>
        <v>350</v>
      </c>
      <c r="AK13" s="24">
        <f t="shared" si="12"/>
        <v>6</v>
      </c>
      <c r="AL13" s="1"/>
    </row>
    <row r="14" spans="1:41" ht="24.95" customHeight="1" thickBot="1" x14ac:dyDescent="0.25">
      <c r="A14" s="28">
        <f>AK14</f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'23.Spieltag'!AJ14</f>
        <v>298</v>
      </c>
      <c r="AI14" s="28">
        <f>'23.Spieltag'!AK14</f>
        <v>7</v>
      </c>
      <c r="AJ14" s="23">
        <f t="shared" si="11"/>
        <v>343</v>
      </c>
      <c r="AK14" s="24">
        <f t="shared" si="12"/>
        <v>7</v>
      </c>
      <c r="AL14" s="1"/>
    </row>
    <row r="15" spans="1:41" ht="24.95" customHeight="1" thickBot="1" x14ac:dyDescent="0.25">
      <c r="A15" s="28">
        <f>AK15</f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'23.Spieltag'!AJ15</f>
        <v>297</v>
      </c>
      <c r="AI15" s="28">
        <f>'23.Spieltag'!AK15</f>
        <v>8</v>
      </c>
      <c r="AJ15" s="23">
        <f t="shared" si="11"/>
        <v>342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'23.Spieltag'!AJ16</f>
        <v>291</v>
      </c>
      <c r="AI16" s="28">
        <f>'23.Spieltag'!AK16</f>
        <v>9</v>
      </c>
      <c r="AJ16" s="23">
        <f t="shared" si="11"/>
        <v>336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'23.Spieltag'!AJ17</f>
        <v>291</v>
      </c>
      <c r="AI17" s="28">
        <f>'23.Spieltag'!AK17</f>
        <v>9</v>
      </c>
      <c r="AJ17" s="23">
        <f t="shared" si="11"/>
        <v>336</v>
      </c>
      <c r="AK17" s="24">
        <f t="shared" si="12"/>
        <v>9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'23.Spieltag'!AJ18</f>
        <v>291</v>
      </c>
      <c r="AI18" s="28">
        <f>'23.Spieltag'!AK18</f>
        <v>9</v>
      </c>
      <c r="AJ18" s="23">
        <f t="shared" si="11"/>
        <v>336</v>
      </c>
      <c r="AK18" s="24">
        <f t="shared" si="12"/>
        <v>9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'23.Spieltag'!AJ19</f>
        <v>281</v>
      </c>
      <c r="AI19" s="28">
        <f>'23.Spieltag'!AK19</f>
        <v>12</v>
      </c>
      <c r="AJ19" s="23">
        <f t="shared" si="11"/>
        <v>326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'23.Spieltag'!AJ20</f>
        <v>278</v>
      </c>
      <c r="AI20" s="28">
        <f>'23.Spieltag'!AK20</f>
        <v>13</v>
      </c>
      <c r="AJ20" s="23">
        <f>AG20+AH20</f>
        <v>323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'23.Spieltag'!AJ21</f>
        <v>265</v>
      </c>
      <c r="AI21" s="28">
        <f>'23.Spieltag'!AK21</f>
        <v>14</v>
      </c>
      <c r="AJ21" s="23">
        <f>AG21+AH21</f>
        <v>310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'23.Spieltag'!AJ22</f>
        <v>249</v>
      </c>
      <c r="AI22" s="28">
        <f>'23.Spieltag'!AK22</f>
        <v>15</v>
      </c>
      <c r="AJ22" s="23">
        <f>AG22+AH22</f>
        <v>294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'23.Spieltag'!AJ23</f>
        <v>246</v>
      </c>
      <c r="AI23" s="28">
        <f>'23.Spieltag'!AK23</f>
        <v>16</v>
      </c>
      <c r="AJ23" s="23">
        <f>AG23+AH23</f>
        <v>291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'23.Spieltag'!AJ24</f>
        <v>180</v>
      </c>
      <c r="AI24" s="28">
        <f>'23.Spieltag'!AK24</f>
        <v>17</v>
      </c>
      <c r="AJ24" s="23">
        <f>AG24+AH24</f>
        <v>225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'23.Spieltag'!AJ25</f>
        <v>45</v>
      </c>
      <c r="AI25" s="28">
        <f>'23.Spieltag'!AK25</f>
        <v>18</v>
      </c>
      <c r="AJ25" s="23">
        <f t="shared" ref="AJ25:AJ26" si="24">AG25+AH25</f>
        <v>90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'23.Spieltag'!AJ26</f>
        <v>45</v>
      </c>
      <c r="AI26" s="28">
        <f>'23.Spieltag'!AK26</f>
        <v>18</v>
      </c>
      <c r="AJ26" s="23">
        <f t="shared" si="24"/>
        <v>90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5" priority="812" rank="3"/>
  </conditionalFormatting>
  <conditionalFormatting sqref="AI8:AI26">
    <cfRule type="colorScale" priority="12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4" priority="6">
      <formula>($AG8&gt;40)</formula>
    </cfRule>
  </conditionalFormatting>
  <conditionalFormatting sqref="R4 F6 U6 R6 I6 X4 AA4 L6 U4 O6 F4 X6 I4 AA6">
    <cfRule type="cellIs" dxfId="53" priority="3" operator="equal">
      <formula>"Schalke 04"</formula>
    </cfRule>
  </conditionalFormatting>
  <conditionalFormatting sqref="L4 I6 O4 X4 C6 C4">
    <cfRule type="cellIs" dxfId="52" priority="2" operator="equal">
      <formula>"Schalke 04"</formula>
    </cfRule>
  </conditionalFormatting>
  <conditionalFormatting sqref="AG28:AG1048576 AG1:AG26">
    <cfRule type="top10" dxfId="51" priority="145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topLeftCell="B1" workbookViewId="0">
      <selection activeCell="AD4" sqref="AD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39</v>
      </c>
      <c r="B4" s="16"/>
      <c r="C4" s="16" t="s">
        <v>71</v>
      </c>
      <c r="F4" s="16" t="s">
        <v>70</v>
      </c>
      <c r="I4" s="16" t="s">
        <v>77</v>
      </c>
      <c r="L4" s="16" t="s">
        <v>63</v>
      </c>
      <c r="O4" s="16" t="s">
        <v>78</v>
      </c>
      <c r="R4" s="16" t="s">
        <v>67</v>
      </c>
      <c r="U4" s="16" t="s">
        <v>66</v>
      </c>
      <c r="X4" s="16" t="s">
        <v>68</v>
      </c>
      <c r="AA4" s="16" t="s">
        <v>64</v>
      </c>
      <c r="AE4" s="67"/>
      <c r="AF4" s="67"/>
      <c r="AK4" s="44"/>
    </row>
    <row r="5" spans="1:41" ht="13.5" thickBot="1" x14ac:dyDescent="0.25">
      <c r="B5" s="16"/>
      <c r="F5" s="1"/>
      <c r="O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12</v>
      </c>
      <c r="F6" s="16" t="s">
        <v>65</v>
      </c>
      <c r="I6" s="16" t="s">
        <v>75</v>
      </c>
      <c r="L6" s="16" t="s">
        <v>11</v>
      </c>
      <c r="O6" s="16" t="s">
        <v>69</v>
      </c>
      <c r="R6" s="16" t="s">
        <v>74</v>
      </c>
      <c r="U6" s="16" t="s">
        <v>76</v>
      </c>
      <c r="X6" s="16" t="s">
        <v>73</v>
      </c>
      <c r="AA6" s="16" t="s">
        <v>72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'24.Spieltag'!AJ8</f>
        <v>393</v>
      </c>
      <c r="AI8" s="28">
        <f>'24.Spieltag'!AK8</f>
        <v>1</v>
      </c>
      <c r="AJ8" s="23">
        <f t="shared" ref="AJ8:AJ19" si="11">AG8+AH8</f>
        <v>438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'24.Spieltag'!AJ9</f>
        <v>379</v>
      </c>
      <c r="AI9" s="28">
        <f>'24.Spieltag'!AK9</f>
        <v>2</v>
      </c>
      <c r="AJ9" s="23">
        <f t="shared" si="11"/>
        <v>424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'24.Spieltag'!AJ10</f>
        <v>366</v>
      </c>
      <c r="AI10" s="28">
        <f>'24.Spieltag'!AK10</f>
        <v>3</v>
      </c>
      <c r="AJ10" s="23">
        <f t="shared" si="11"/>
        <v>411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'24.Spieltag'!AJ11</f>
        <v>357</v>
      </c>
      <c r="AI11" s="28">
        <f>'24.Spieltag'!AK11</f>
        <v>4</v>
      </c>
      <c r="AJ11" s="23">
        <f t="shared" si="11"/>
        <v>402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'24.Spieltag'!AJ12</f>
        <v>355</v>
      </c>
      <c r="AI12" s="28">
        <f>'24.Spieltag'!AK12</f>
        <v>5</v>
      </c>
      <c r="AJ12" s="23">
        <f t="shared" si="11"/>
        <v>400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'24.Spieltag'!AJ13</f>
        <v>350</v>
      </c>
      <c r="AI13" s="28">
        <f>'24.Spieltag'!AK13</f>
        <v>6</v>
      </c>
      <c r="AJ13" s="23">
        <f t="shared" si="11"/>
        <v>395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'24.Spieltag'!AJ14</f>
        <v>343</v>
      </c>
      <c r="AI14" s="28">
        <f>'24.Spieltag'!AK14</f>
        <v>7</v>
      </c>
      <c r="AJ14" s="23">
        <f t="shared" si="11"/>
        <v>388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'24.Spieltag'!AJ15</f>
        <v>342</v>
      </c>
      <c r="AI15" s="28">
        <f>'24.Spieltag'!AK15</f>
        <v>8</v>
      </c>
      <c r="AJ15" s="23">
        <f t="shared" si="11"/>
        <v>387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'24.Spieltag'!AJ16</f>
        <v>336</v>
      </c>
      <c r="AI16" s="28">
        <f>'24.Spieltag'!AK16</f>
        <v>9</v>
      </c>
      <c r="AJ16" s="23">
        <f t="shared" si="11"/>
        <v>381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'24.Spieltag'!AJ17</f>
        <v>336</v>
      </c>
      <c r="AI17" s="28">
        <f>'24.Spieltag'!AK17</f>
        <v>9</v>
      </c>
      <c r="AJ17" s="23">
        <f t="shared" si="11"/>
        <v>381</v>
      </c>
      <c r="AK17" s="24">
        <f t="shared" si="12"/>
        <v>9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'24.Spieltag'!AJ18</f>
        <v>336</v>
      </c>
      <c r="AI18" s="28">
        <f>'24.Spieltag'!AK18</f>
        <v>9</v>
      </c>
      <c r="AJ18" s="23">
        <f t="shared" si="11"/>
        <v>381</v>
      </c>
      <c r="AK18" s="24">
        <f t="shared" si="12"/>
        <v>9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'24.Spieltag'!AJ19</f>
        <v>326</v>
      </c>
      <c r="AI19" s="28">
        <f>'24.Spieltag'!AK19</f>
        <v>12</v>
      </c>
      <c r="AJ19" s="23">
        <f t="shared" si="11"/>
        <v>371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'24.Spieltag'!AJ20</f>
        <v>323</v>
      </c>
      <c r="AI20" s="28">
        <f>'24.Spieltag'!AK20</f>
        <v>13</v>
      </c>
      <c r="AJ20" s="23">
        <f>AG20+AH20</f>
        <v>368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'24.Spieltag'!AJ21</f>
        <v>310</v>
      </c>
      <c r="AI21" s="28">
        <f>'24.Spieltag'!AK21</f>
        <v>14</v>
      </c>
      <c r="AJ21" s="23">
        <f>AG21+AH21</f>
        <v>355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'24.Spieltag'!AJ22</f>
        <v>294</v>
      </c>
      <c r="AI22" s="28">
        <f>'24.Spieltag'!AK22</f>
        <v>15</v>
      </c>
      <c r="AJ22" s="23">
        <f>AG22+AH22</f>
        <v>339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'24.Spieltag'!AJ23</f>
        <v>291</v>
      </c>
      <c r="AI23" s="28">
        <f>'24.Spieltag'!AK23</f>
        <v>16</v>
      </c>
      <c r="AJ23" s="23">
        <f>AG23+AH23</f>
        <v>336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'24.Spieltag'!AJ24</f>
        <v>225</v>
      </c>
      <c r="AI24" s="28">
        <f>'24.Spieltag'!AK24</f>
        <v>17</v>
      </c>
      <c r="AJ24" s="23">
        <f>AG24+AH24</f>
        <v>270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'24.Spieltag'!AJ25</f>
        <v>90</v>
      </c>
      <c r="AI25" s="28">
        <f>'24.Spieltag'!AK25</f>
        <v>18</v>
      </c>
      <c r="AJ25" s="23">
        <f t="shared" ref="AJ25:AJ26" si="24">AG25+AH25</f>
        <v>135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'24.Spieltag'!AJ26</f>
        <v>90</v>
      </c>
      <c r="AI26" s="28">
        <f>'24.Spieltag'!AK26</f>
        <v>18</v>
      </c>
      <c r="AJ26" s="23">
        <f t="shared" si="24"/>
        <v>135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50" priority="127" rank="3"/>
  </conditionalFormatting>
  <conditionalFormatting sqref="AL6">
    <cfRule type="top10" dxfId="49" priority="791" rank="3"/>
  </conditionalFormatting>
  <conditionalFormatting sqref="A31:A1048576 A1 A7:A2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8" priority="6">
      <formula>($AG8&gt;40)</formula>
    </cfRule>
  </conditionalFormatting>
  <conditionalFormatting sqref="U6 F6 I6 L6 AA4 R4 U4 C6 L4 F4 O6 C4 X6 I4 AA6">
    <cfRule type="cellIs" dxfId="47" priority="3" operator="equal">
      <formula>"Schalke 04"</formula>
    </cfRule>
  </conditionalFormatting>
  <conditionalFormatting sqref="R4 F4 C6 O4 X4 R6">
    <cfRule type="cellIs" dxfId="46" priority="2" operator="equal">
      <formula>"Schalke 04"</formula>
    </cfRule>
  </conditionalFormatting>
  <conditionalFormatting sqref="AG28:AG1048576 AG1:AG26">
    <cfRule type="top10" dxfId="45" priority="145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topLeftCell="B1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73</v>
      </c>
      <c r="F1" s="16" t="s">
        <v>11</v>
      </c>
      <c r="I1" s="16" t="s">
        <v>69</v>
      </c>
      <c r="L1" s="16" t="s">
        <v>12</v>
      </c>
      <c r="O1" s="16" t="s">
        <v>74</v>
      </c>
      <c r="R1" s="16" t="s">
        <v>76</v>
      </c>
      <c r="U1" s="16" t="s">
        <v>65</v>
      </c>
      <c r="X1" s="16" t="s">
        <v>66</v>
      </c>
      <c r="AA1" s="16" t="s">
        <v>72</v>
      </c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67</v>
      </c>
      <c r="F3" s="16" t="s">
        <v>68</v>
      </c>
      <c r="I3" s="16" t="s">
        <v>64</v>
      </c>
      <c r="L3" s="16" t="s">
        <v>77</v>
      </c>
      <c r="O3" s="16" t="s">
        <v>71</v>
      </c>
      <c r="R3" s="16" t="s">
        <v>78</v>
      </c>
      <c r="U3" s="16" t="s">
        <v>63</v>
      </c>
      <c r="X3" s="16" t="s">
        <v>70</v>
      </c>
      <c r="AA3" s="16" t="s">
        <v>75</v>
      </c>
      <c r="AD3" s="16"/>
      <c r="AE3" s="65"/>
      <c r="AF3" s="65"/>
    </row>
    <row r="4" spans="1:41" ht="16.5" thickBot="1" x14ac:dyDescent="0.3">
      <c r="A4" s="2" t="s">
        <v>40</v>
      </c>
      <c r="B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'25.Spieltag'!AJ8</f>
        <v>438</v>
      </c>
      <c r="AI8" s="28">
        <f>'25.Spieltag'!AK8</f>
        <v>1</v>
      </c>
      <c r="AJ8" s="23">
        <f t="shared" ref="AJ8:AJ19" si="11">AG8+AH8</f>
        <v>483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'25.Spieltag'!AJ9</f>
        <v>424</v>
      </c>
      <c r="AI9" s="28">
        <f>'25.Spieltag'!AK9</f>
        <v>2</v>
      </c>
      <c r="AJ9" s="23">
        <f t="shared" si="11"/>
        <v>469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'25.Spieltag'!AJ10</f>
        <v>411</v>
      </c>
      <c r="AI10" s="28">
        <f>'25.Spieltag'!AK10</f>
        <v>3</v>
      </c>
      <c r="AJ10" s="23">
        <f t="shared" si="11"/>
        <v>456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'25.Spieltag'!AJ11</f>
        <v>402</v>
      </c>
      <c r="AI11" s="28">
        <f>'25.Spieltag'!AK11</f>
        <v>4</v>
      </c>
      <c r="AJ11" s="23">
        <f t="shared" si="11"/>
        <v>447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'25.Spieltag'!AJ12</f>
        <v>400</v>
      </c>
      <c r="AI12" s="28">
        <f>'25.Spieltag'!AK12</f>
        <v>5</v>
      </c>
      <c r="AJ12" s="23">
        <f t="shared" si="11"/>
        <v>445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'25.Spieltag'!AJ13</f>
        <v>395</v>
      </c>
      <c r="AI13" s="28">
        <f>'25.Spieltag'!AK13</f>
        <v>6</v>
      </c>
      <c r="AJ13" s="23">
        <f t="shared" si="11"/>
        <v>440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'25.Spieltag'!AJ14</f>
        <v>388</v>
      </c>
      <c r="AI14" s="28">
        <f>'25.Spieltag'!AK14</f>
        <v>7</v>
      </c>
      <c r="AJ14" s="23">
        <f t="shared" si="11"/>
        <v>433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'25.Spieltag'!AJ15</f>
        <v>387</v>
      </c>
      <c r="AI15" s="28">
        <f>'25.Spieltag'!AK15</f>
        <v>8</v>
      </c>
      <c r="AJ15" s="23">
        <f t="shared" si="11"/>
        <v>432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'25.Spieltag'!AJ16</f>
        <v>381</v>
      </c>
      <c r="AI16" s="28">
        <f>'25.Spieltag'!AK16</f>
        <v>9</v>
      </c>
      <c r="AJ16" s="23">
        <f t="shared" si="11"/>
        <v>426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'25.Spieltag'!AJ17</f>
        <v>381</v>
      </c>
      <c r="AI17" s="28">
        <f>'25.Spieltag'!AK17</f>
        <v>9</v>
      </c>
      <c r="AJ17" s="23">
        <f t="shared" si="11"/>
        <v>426</v>
      </c>
      <c r="AK17" s="24">
        <f t="shared" si="12"/>
        <v>9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'25.Spieltag'!AJ18</f>
        <v>381</v>
      </c>
      <c r="AI18" s="28">
        <f>'25.Spieltag'!AK18</f>
        <v>9</v>
      </c>
      <c r="AJ18" s="23">
        <f t="shared" si="11"/>
        <v>426</v>
      </c>
      <c r="AK18" s="24">
        <f t="shared" si="12"/>
        <v>9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'25.Spieltag'!AJ19</f>
        <v>371</v>
      </c>
      <c r="AI19" s="28">
        <f>'25.Spieltag'!AK19</f>
        <v>12</v>
      </c>
      <c r="AJ19" s="23">
        <f t="shared" si="11"/>
        <v>416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'25.Spieltag'!AJ20</f>
        <v>368</v>
      </c>
      <c r="AI20" s="28">
        <f>'25.Spieltag'!AK20</f>
        <v>13</v>
      </c>
      <c r="AJ20" s="23">
        <f>AG20+AH20</f>
        <v>413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'25.Spieltag'!AJ21</f>
        <v>355</v>
      </c>
      <c r="AI21" s="28">
        <f>'25.Spieltag'!AK21</f>
        <v>14</v>
      </c>
      <c r="AJ21" s="23">
        <f>AG21+AH21</f>
        <v>400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'25.Spieltag'!AJ22</f>
        <v>339</v>
      </c>
      <c r="AI22" s="28">
        <f>'25.Spieltag'!AK22</f>
        <v>15</v>
      </c>
      <c r="AJ22" s="23">
        <f>AG22+AH22</f>
        <v>384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'25.Spieltag'!AJ23</f>
        <v>336</v>
      </c>
      <c r="AI23" s="28">
        <f>'25.Spieltag'!AK23</f>
        <v>16</v>
      </c>
      <c r="AJ23" s="23">
        <f>AG23+AH23</f>
        <v>381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'25.Spieltag'!AJ24</f>
        <v>270</v>
      </c>
      <c r="AI24" s="28">
        <f>'25.Spieltag'!AK24</f>
        <v>17</v>
      </c>
      <c r="AJ24" s="23">
        <f>AG24+AH24</f>
        <v>315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'25.Spieltag'!AJ25</f>
        <v>135</v>
      </c>
      <c r="AI25" s="28">
        <f>'25.Spieltag'!AK25</f>
        <v>18</v>
      </c>
      <c r="AJ25" s="23">
        <f t="shared" ref="AJ25:AJ26" si="24">AG25+AH25</f>
        <v>180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'25.Spieltag'!AJ26</f>
        <v>135</v>
      </c>
      <c r="AI26" s="28">
        <f>'25.Spieltag'!AK26</f>
        <v>18</v>
      </c>
      <c r="AJ26" s="23">
        <f t="shared" si="24"/>
        <v>180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4" priority="781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3" priority="6">
      <formula>($AG8&gt;40)</formula>
    </cfRule>
  </conditionalFormatting>
  <conditionalFormatting sqref="L3 C3 O3 U3 AA3 I3 F1 L1 X3 R1 U1 X1 F3 AA1">
    <cfRule type="cellIs" dxfId="42" priority="3" operator="equal">
      <formula>"Schalke 04"</formula>
    </cfRule>
  </conditionalFormatting>
  <conditionalFormatting sqref="I1 X3 C1 L1 R3 O1">
    <cfRule type="cellIs" dxfId="41" priority="2" operator="equal">
      <formula>"Schalke 04"</formula>
    </cfRule>
  </conditionalFormatting>
  <conditionalFormatting sqref="AG28:AG1048576 AG1:AG26">
    <cfRule type="top10" dxfId="40" priority="1445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O30" sqref="O30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2"/>
      <c r="AL1" s="45"/>
      <c r="AM1" s="45"/>
      <c r="AN1" s="45"/>
      <c r="AO1" s="45"/>
      <c r="AP1" s="52"/>
      <c r="AQ1" s="62"/>
    </row>
    <row r="2" spans="1:47" x14ac:dyDescent="0.2">
      <c r="A2" s="45"/>
      <c r="B2" s="45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7"/>
      <c r="AL2" s="48"/>
      <c r="AM2" s="48"/>
      <c r="AN2" s="48"/>
      <c r="AO2" s="48"/>
      <c r="AP2" s="47"/>
      <c r="AQ2" s="61"/>
      <c r="AS2" s="49"/>
      <c r="AT2" s="50"/>
      <c r="AU2" s="50"/>
    </row>
    <row r="3" spans="1:47" ht="14.25" x14ac:dyDescent="0.25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9"/>
      <c r="AL3" s="58"/>
      <c r="AM3" s="58"/>
      <c r="AN3" s="58"/>
      <c r="AO3" s="58"/>
      <c r="AP3" s="59"/>
      <c r="AQ3" s="63"/>
      <c r="AS3" s="53"/>
      <c r="AT3" s="54"/>
      <c r="AU3" s="54"/>
    </row>
    <row r="4" spans="1:47" ht="14.25" x14ac:dyDescent="0.25">
      <c r="A4" s="55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9"/>
      <c r="AL4" s="58"/>
      <c r="AM4" s="58"/>
      <c r="AN4" s="58"/>
      <c r="AO4" s="58"/>
      <c r="AP4" s="59"/>
      <c r="AQ4" s="63"/>
      <c r="AS4" s="53"/>
      <c r="AT4" s="57"/>
      <c r="AU4" s="56"/>
    </row>
    <row r="5" spans="1:47" ht="14.25" x14ac:dyDescent="0.25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9"/>
      <c r="AL5" s="58"/>
      <c r="AM5" s="58"/>
      <c r="AN5" s="58"/>
      <c r="AO5" s="58"/>
      <c r="AP5" s="59"/>
      <c r="AQ5" s="63"/>
      <c r="AS5" s="53"/>
      <c r="AT5" s="57"/>
      <c r="AU5" s="56"/>
    </row>
    <row r="6" spans="1:47" ht="14.25" x14ac:dyDescent="0.2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9"/>
      <c r="AL6" s="58"/>
      <c r="AM6" s="58"/>
      <c r="AN6" s="58"/>
      <c r="AO6" s="58"/>
      <c r="AP6" s="59"/>
      <c r="AQ6" s="63"/>
      <c r="AS6" s="53"/>
      <c r="AT6" s="54"/>
      <c r="AU6" s="56"/>
    </row>
    <row r="7" spans="1:47" ht="14.25" x14ac:dyDescent="0.25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2"/>
      <c r="AL7" s="58"/>
      <c r="AM7" s="58"/>
      <c r="AN7" s="58"/>
      <c r="AO7" s="58"/>
      <c r="AP7" s="59"/>
      <c r="AQ7" s="63"/>
      <c r="AS7" s="53"/>
      <c r="AT7" s="57"/>
      <c r="AU7" s="75"/>
    </row>
    <row r="8" spans="1:47" ht="14.25" x14ac:dyDescent="0.25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9"/>
      <c r="AL8" s="58"/>
      <c r="AM8" s="58"/>
      <c r="AN8" s="58"/>
      <c r="AO8" s="58"/>
      <c r="AP8" s="59"/>
      <c r="AQ8" s="63"/>
      <c r="AS8" s="53"/>
      <c r="AT8" s="57"/>
      <c r="AU8" s="56"/>
    </row>
    <row r="9" spans="1:47" ht="14.25" x14ac:dyDescent="0.25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9"/>
      <c r="AL9" s="58"/>
      <c r="AM9" s="58"/>
      <c r="AN9" s="58"/>
      <c r="AO9" s="58"/>
      <c r="AP9" s="59"/>
      <c r="AQ9" s="63"/>
      <c r="AS9" s="53"/>
      <c r="AT9" s="54"/>
      <c r="AU9" s="56"/>
    </row>
    <row r="10" spans="1:47" ht="14.25" x14ac:dyDescent="0.25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9"/>
      <c r="AL10" s="58"/>
      <c r="AM10" s="58"/>
      <c r="AN10" s="58"/>
      <c r="AO10" s="58"/>
      <c r="AP10" s="59"/>
      <c r="AQ10" s="63"/>
      <c r="AS10" s="53"/>
      <c r="AT10" s="54"/>
      <c r="AU10" s="56"/>
    </row>
    <row r="11" spans="1:47" ht="14.25" x14ac:dyDescent="0.25">
      <c r="A11" s="55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9"/>
      <c r="AL11" s="58"/>
      <c r="AM11" s="58"/>
      <c r="AN11" s="58"/>
      <c r="AO11" s="58"/>
      <c r="AP11" s="59"/>
      <c r="AQ11" s="63"/>
      <c r="AS11" s="53"/>
      <c r="AT11" s="54"/>
      <c r="AU11" s="56"/>
    </row>
    <row r="12" spans="1:47" ht="14.25" x14ac:dyDescent="0.25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9"/>
      <c r="AL12" s="58"/>
      <c r="AM12" s="58"/>
      <c r="AN12" s="58"/>
      <c r="AO12" s="58"/>
      <c r="AP12" s="59"/>
      <c r="AQ12" s="63"/>
      <c r="AS12" s="53"/>
      <c r="AT12" s="54"/>
      <c r="AU12" s="56"/>
    </row>
    <row r="13" spans="1:47" ht="14.25" x14ac:dyDescent="0.25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9"/>
      <c r="AL13" s="58"/>
      <c r="AM13" s="58"/>
      <c r="AN13" s="58"/>
      <c r="AO13" s="58"/>
      <c r="AP13" s="59"/>
      <c r="AQ13" s="63"/>
      <c r="AS13" s="53"/>
      <c r="AT13" s="54"/>
      <c r="AU13" s="56"/>
    </row>
    <row r="14" spans="1:47" ht="14.25" x14ac:dyDescent="0.25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2"/>
      <c r="AL14" s="58"/>
      <c r="AM14" s="58"/>
      <c r="AN14" s="58"/>
      <c r="AO14" s="58"/>
      <c r="AP14" s="59"/>
      <c r="AQ14" s="63"/>
      <c r="AS14" s="53"/>
      <c r="AT14" s="54"/>
      <c r="AU14" s="56"/>
    </row>
    <row r="15" spans="1:47" ht="14.25" x14ac:dyDescent="0.25">
      <c r="A15" s="55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9"/>
      <c r="AL15" s="58"/>
      <c r="AM15" s="58"/>
      <c r="AN15" s="58"/>
      <c r="AO15" s="58"/>
      <c r="AP15" s="59"/>
      <c r="AQ15" s="63"/>
      <c r="AS15" s="53"/>
      <c r="AT15" s="54"/>
      <c r="AU15" s="56"/>
    </row>
    <row r="16" spans="1:47" ht="14.25" x14ac:dyDescent="0.25">
      <c r="A16" s="55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9"/>
      <c r="AL16" s="58"/>
      <c r="AM16" s="58"/>
      <c r="AN16" s="58"/>
      <c r="AO16" s="58"/>
      <c r="AP16" s="59"/>
      <c r="AQ16" s="63"/>
      <c r="AS16" s="53"/>
      <c r="AT16" s="54"/>
      <c r="AU16" s="56"/>
    </row>
    <row r="17" spans="1:47" ht="14.25" x14ac:dyDescent="0.25">
      <c r="A17" s="55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9"/>
      <c r="AL17" s="58"/>
      <c r="AM17" s="58"/>
      <c r="AN17" s="58"/>
      <c r="AO17" s="58"/>
      <c r="AP17" s="59"/>
      <c r="AQ17" s="63"/>
      <c r="AS17" s="53"/>
      <c r="AT17" s="57"/>
      <c r="AU17" s="56"/>
    </row>
    <row r="18" spans="1:47" ht="14.25" x14ac:dyDescent="0.25">
      <c r="A18" s="55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9"/>
      <c r="AL18" s="58"/>
      <c r="AM18" s="58"/>
      <c r="AN18" s="58"/>
      <c r="AO18" s="58"/>
      <c r="AP18" s="59"/>
      <c r="AQ18" s="63"/>
      <c r="AS18" s="53"/>
      <c r="AT18" s="54"/>
      <c r="AU18" s="56"/>
    </row>
    <row r="19" spans="1:47" ht="14.25" x14ac:dyDescent="0.25">
      <c r="A19" s="55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9"/>
      <c r="AL19" s="58"/>
      <c r="AM19" s="58"/>
      <c r="AN19" s="58"/>
      <c r="AO19" s="58"/>
      <c r="AP19" s="59"/>
      <c r="AQ19" s="63"/>
      <c r="AS19" s="53"/>
      <c r="AT19" s="54"/>
      <c r="AU19" s="56"/>
    </row>
    <row r="20" spans="1:47" ht="14.25" x14ac:dyDescent="0.25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9"/>
      <c r="AL20" s="58"/>
      <c r="AM20" s="58"/>
      <c r="AN20" s="58"/>
      <c r="AO20" s="58"/>
      <c r="AP20" s="59"/>
      <c r="AQ20" s="63"/>
      <c r="AS20" s="53"/>
      <c r="AT20" s="54"/>
      <c r="AU20" s="56"/>
    </row>
    <row r="21" spans="1:47" ht="14.25" x14ac:dyDescent="0.25">
      <c r="A21" s="55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9"/>
      <c r="AL21" s="58"/>
      <c r="AM21" s="58"/>
      <c r="AN21" s="58"/>
      <c r="AO21" s="58"/>
      <c r="AP21" s="59"/>
      <c r="AQ21" s="63"/>
      <c r="AS21" s="53"/>
      <c r="AT21" s="54"/>
      <c r="AU21" s="56"/>
    </row>
    <row r="22" spans="1:47" ht="14.25" x14ac:dyDescent="0.25">
      <c r="A22" s="55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9"/>
      <c r="AL22" s="58"/>
      <c r="AM22" s="58"/>
      <c r="AN22" s="58"/>
      <c r="AO22" s="58"/>
      <c r="AP22" s="59"/>
      <c r="AQ22" s="63"/>
      <c r="AS22" s="53"/>
      <c r="AT22" s="57"/>
      <c r="AU22" s="56"/>
    </row>
    <row r="23" spans="1:47" ht="14.25" x14ac:dyDescent="0.25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9"/>
      <c r="AL23" s="58"/>
      <c r="AM23" s="58"/>
      <c r="AN23" s="58"/>
      <c r="AO23" s="58"/>
      <c r="AP23" s="59"/>
      <c r="AQ23" s="63"/>
      <c r="AS23" s="53"/>
      <c r="AT23" s="54"/>
      <c r="AU23" s="56"/>
    </row>
    <row r="24" spans="1:47" ht="14.25" x14ac:dyDescent="0.25">
      <c r="A24" s="55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9"/>
      <c r="AL24" s="58"/>
      <c r="AM24" s="58"/>
      <c r="AN24" s="58"/>
      <c r="AO24" s="58"/>
      <c r="AP24" s="59"/>
      <c r="AQ24" s="63"/>
      <c r="AS24" s="53"/>
      <c r="AT24" s="54"/>
      <c r="AU24" s="56"/>
    </row>
    <row r="25" spans="1:47" x14ac:dyDescent="0.2">
      <c r="AS25" s="53"/>
      <c r="AT25" s="57"/>
      <c r="AU25" s="54"/>
    </row>
    <row r="26" spans="1:47" x14ac:dyDescent="0.2">
      <c r="AS26" s="53"/>
      <c r="AT26" s="57"/>
      <c r="AU26" s="54"/>
    </row>
    <row r="27" spans="1:47" x14ac:dyDescent="0.2">
      <c r="AS27" s="53"/>
      <c r="AT27" s="54"/>
      <c r="AU27" s="54"/>
    </row>
    <row r="28" spans="1:47" x14ac:dyDescent="0.2"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S28" s="53"/>
      <c r="AT28" s="54"/>
      <c r="AU28" s="54"/>
    </row>
    <row r="29" spans="1:47" x14ac:dyDescent="0.2">
      <c r="AS29" s="53"/>
      <c r="AT29" s="54"/>
      <c r="AU29" s="54"/>
    </row>
    <row r="30" spans="1:47" x14ac:dyDescent="0.2">
      <c r="AS30" s="53"/>
      <c r="AT30" s="54"/>
      <c r="AU30" s="54"/>
    </row>
    <row r="31" spans="1:47" x14ac:dyDescent="0.2">
      <c r="AS31" s="53"/>
      <c r="AT31" s="54"/>
      <c r="AU31" s="54"/>
    </row>
    <row r="32" spans="1:47" x14ac:dyDescent="0.2">
      <c r="AS32" s="53"/>
      <c r="AT32" s="54"/>
      <c r="AU32" s="54"/>
    </row>
    <row r="33" spans="1:47" ht="14.25" x14ac:dyDescent="0.2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9"/>
      <c r="AL33" s="58"/>
      <c r="AM33" s="58"/>
      <c r="AN33" s="58"/>
      <c r="AO33" s="58"/>
      <c r="AP33" s="59"/>
      <c r="AS33" s="53"/>
      <c r="AT33" s="54"/>
      <c r="AU33" s="54"/>
    </row>
    <row r="34" spans="1:47" x14ac:dyDescent="0.2">
      <c r="AS34" s="53"/>
      <c r="AT34" s="54"/>
      <c r="AU34" s="54"/>
    </row>
    <row r="35" spans="1:47" x14ac:dyDescent="0.2">
      <c r="AS35" s="53"/>
      <c r="AT35" s="54"/>
      <c r="AU35" s="54"/>
    </row>
    <row r="36" spans="1:47" x14ac:dyDescent="0.2">
      <c r="AS36" s="53"/>
      <c r="AT36" s="54"/>
      <c r="AU36" s="54"/>
    </row>
  </sheetData>
  <sortState xmlns:xlrd2="http://schemas.microsoft.com/office/spreadsheetml/2017/richdata2" ref="B3:AK24">
    <sortCondition ref="B3:B24"/>
  </sortState>
  <conditionalFormatting sqref="AU24:AU28 AU30:AU36 AU3:AU22">
    <cfRule type="top10" dxfId="64" priority="302" rank="1"/>
  </conditionalFormatting>
  <conditionalFormatting sqref="A3:A24 A33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63" priority="1395" bottom="1" rank="4"/>
  </conditionalFormatting>
  <conditionalFormatting sqref="AU23">
    <cfRule type="top10" dxfId="62" priority="2" rank="1"/>
  </conditionalFormatting>
  <conditionalFormatting sqref="AU29">
    <cfRule type="top10" dxfId="61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1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75</v>
      </c>
      <c r="I1" s="16" t="s">
        <v>67</v>
      </c>
      <c r="L1" s="16" t="s">
        <v>63</v>
      </c>
      <c r="O1" s="16" t="s">
        <v>68</v>
      </c>
      <c r="R1" s="16" t="s">
        <v>71</v>
      </c>
      <c r="U1" s="16" t="s">
        <v>78</v>
      </c>
      <c r="X1" s="16" t="s">
        <v>77</v>
      </c>
      <c r="AA1" s="16" t="s">
        <v>64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69</v>
      </c>
      <c r="I3" s="16" t="s">
        <v>66</v>
      </c>
      <c r="L3" s="16" t="s">
        <v>74</v>
      </c>
      <c r="O3" s="16" t="s">
        <v>76</v>
      </c>
      <c r="R3" s="16" t="s">
        <v>65</v>
      </c>
      <c r="U3" s="16" t="s">
        <v>70</v>
      </c>
      <c r="X3" s="16" t="s">
        <v>11</v>
      </c>
      <c r="AA3" s="16" t="s">
        <v>12</v>
      </c>
      <c r="AD3" s="16"/>
      <c r="AE3" s="65"/>
      <c r="AF3" s="65"/>
    </row>
    <row r="4" spans="1:41" ht="16.5" thickBot="1" x14ac:dyDescent="0.3">
      <c r="A4" s="2" t="s">
        <v>41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'26.Spieltag'!AJ8</f>
        <v>483</v>
      </c>
      <c r="AI8" s="28">
        <f>'26.Spieltag'!AK8</f>
        <v>1</v>
      </c>
      <c r="AJ8" s="23">
        <f t="shared" ref="AJ8:AJ19" si="11">AG8+AH8</f>
        <v>528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'26.Spieltag'!AJ9</f>
        <v>469</v>
      </c>
      <c r="AI9" s="28">
        <f>'26.Spieltag'!AK9</f>
        <v>2</v>
      </c>
      <c r="AJ9" s="23">
        <f t="shared" si="11"/>
        <v>514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'26.Spieltag'!AJ10</f>
        <v>456</v>
      </c>
      <c r="AI10" s="28">
        <f>'26.Spieltag'!AK10</f>
        <v>3</v>
      </c>
      <c r="AJ10" s="23">
        <f t="shared" si="11"/>
        <v>501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'26.Spieltag'!AJ11</f>
        <v>447</v>
      </c>
      <c r="AI11" s="28">
        <f>'26.Spieltag'!AK11</f>
        <v>4</v>
      </c>
      <c r="AJ11" s="23">
        <f t="shared" si="11"/>
        <v>492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'26.Spieltag'!AJ12</f>
        <v>445</v>
      </c>
      <c r="AI12" s="28">
        <f>'26.Spieltag'!AK12</f>
        <v>5</v>
      </c>
      <c r="AJ12" s="23">
        <f t="shared" si="11"/>
        <v>490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'26.Spieltag'!AJ13</f>
        <v>440</v>
      </c>
      <c r="AI13" s="28">
        <f>'26.Spieltag'!AK13</f>
        <v>6</v>
      </c>
      <c r="AJ13" s="23">
        <f t="shared" si="11"/>
        <v>485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'26.Spieltag'!AJ14</f>
        <v>433</v>
      </c>
      <c r="AI14" s="28">
        <f>'26.Spieltag'!AK14</f>
        <v>7</v>
      </c>
      <c r="AJ14" s="23">
        <f t="shared" si="11"/>
        <v>478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'26.Spieltag'!AJ15</f>
        <v>432</v>
      </c>
      <c r="AI15" s="28">
        <f>'26.Spieltag'!AK15</f>
        <v>8</v>
      </c>
      <c r="AJ15" s="23">
        <f t="shared" si="11"/>
        <v>477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'26.Spieltag'!AJ16</f>
        <v>426</v>
      </c>
      <c r="AI16" s="28">
        <f>'26.Spieltag'!AK16</f>
        <v>9</v>
      </c>
      <c r="AJ16" s="23">
        <f t="shared" si="11"/>
        <v>471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'26.Spieltag'!AJ17</f>
        <v>426</v>
      </c>
      <c r="AI17" s="28">
        <f>'26.Spieltag'!AK17</f>
        <v>9</v>
      </c>
      <c r="AJ17" s="23">
        <f t="shared" si="11"/>
        <v>471</v>
      </c>
      <c r="AK17" s="24">
        <f t="shared" si="12"/>
        <v>9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'26.Spieltag'!AJ18</f>
        <v>426</v>
      </c>
      <c r="AI18" s="28">
        <f>'26.Spieltag'!AK18</f>
        <v>9</v>
      </c>
      <c r="AJ18" s="23">
        <f t="shared" si="11"/>
        <v>471</v>
      </c>
      <c r="AK18" s="24">
        <f t="shared" si="12"/>
        <v>9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'26.Spieltag'!AJ19</f>
        <v>416</v>
      </c>
      <c r="AI19" s="28">
        <f>'26.Spieltag'!AK19</f>
        <v>12</v>
      </c>
      <c r="AJ19" s="23">
        <f t="shared" si="11"/>
        <v>461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'26.Spieltag'!AJ20</f>
        <v>413</v>
      </c>
      <c r="AI20" s="28">
        <f>'26.Spieltag'!AK20</f>
        <v>13</v>
      </c>
      <c r="AJ20" s="23">
        <f>AG20+AH20</f>
        <v>458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'26.Spieltag'!AJ21</f>
        <v>400</v>
      </c>
      <c r="AI21" s="28">
        <f>'26.Spieltag'!AK21</f>
        <v>14</v>
      </c>
      <c r="AJ21" s="23">
        <f>AG21+AH21</f>
        <v>445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'26.Spieltag'!AJ22</f>
        <v>384</v>
      </c>
      <c r="AI22" s="28">
        <f>'26.Spieltag'!AK22</f>
        <v>15</v>
      </c>
      <c r="AJ22" s="23">
        <f>AG22+AH22</f>
        <v>429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'26.Spieltag'!AJ23</f>
        <v>381</v>
      </c>
      <c r="AI23" s="28">
        <f>'26.Spieltag'!AK23</f>
        <v>16</v>
      </c>
      <c r="AJ23" s="23">
        <f>AG23+AH23</f>
        <v>426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'26.Spieltag'!AJ24</f>
        <v>315</v>
      </c>
      <c r="AI24" s="28">
        <f>'26.Spieltag'!AK24</f>
        <v>17</v>
      </c>
      <c r="AJ24" s="23">
        <f>AG24+AH24</f>
        <v>360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'26.Spieltag'!AJ25</f>
        <v>180</v>
      </c>
      <c r="AI25" s="28">
        <f>'26.Spieltag'!AK25</f>
        <v>18</v>
      </c>
      <c r="AJ25" s="23">
        <f t="shared" ref="AJ25:AJ26" si="24">AG25+AH25</f>
        <v>225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'26.Spieltag'!AJ26</f>
        <v>180</v>
      </c>
      <c r="AI26" s="28">
        <f>'26.Spieltag'!AK26</f>
        <v>18</v>
      </c>
      <c r="AJ26" s="23">
        <f t="shared" si="24"/>
        <v>225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9" priority="767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8" priority="6">
      <formula>($AG8&gt;40)</formula>
    </cfRule>
  </conditionalFormatting>
  <conditionalFormatting sqref="O3 I3 X3 F3 C1 R3 F1 I1 L1 C3 R1 U3 U1 AA3 X1 AA1">
    <cfRule type="cellIs" dxfId="37" priority="3" operator="equal">
      <formula>"Schalke 04"</formula>
    </cfRule>
  </conditionalFormatting>
  <conditionalFormatting sqref="I1 AA3 O1 L3">
    <cfRule type="cellIs" dxfId="36" priority="2" operator="equal">
      <formula>"Schalke 04"</formula>
    </cfRule>
  </conditionalFormatting>
  <conditionalFormatting sqref="AG28:AG1048576 AG1:AG26">
    <cfRule type="top10" dxfId="35" priority="144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70</v>
      </c>
      <c r="F1" s="16" t="s">
        <v>65</v>
      </c>
      <c r="I1" s="16" t="s">
        <v>12</v>
      </c>
      <c r="L1" s="16" t="s">
        <v>74</v>
      </c>
      <c r="O1" s="16" t="s">
        <v>73</v>
      </c>
      <c r="R1" s="16" t="s">
        <v>76</v>
      </c>
      <c r="U1" s="16" t="s">
        <v>66</v>
      </c>
      <c r="X1" s="16" t="s">
        <v>69</v>
      </c>
      <c r="AA1" s="16" t="s">
        <v>11</v>
      </c>
      <c r="AD1" s="16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C3" s="16" t="s">
        <v>67</v>
      </c>
      <c r="F3" s="16" t="s">
        <v>68</v>
      </c>
      <c r="I3" s="16" t="s">
        <v>72</v>
      </c>
      <c r="L3" s="16" t="s">
        <v>64</v>
      </c>
      <c r="O3" s="16" t="s">
        <v>77</v>
      </c>
      <c r="R3" s="16" t="s">
        <v>71</v>
      </c>
      <c r="U3" s="16" t="s">
        <v>78</v>
      </c>
      <c r="X3" s="16" t="s">
        <v>63</v>
      </c>
      <c r="AA3" s="16" t="s">
        <v>75</v>
      </c>
      <c r="AD3" s="16"/>
      <c r="AE3" s="65"/>
      <c r="AF3" s="65"/>
    </row>
    <row r="4" spans="1:41" ht="16.5" thickBot="1" x14ac:dyDescent="0.3">
      <c r="A4" s="2" t="s">
        <v>42</v>
      </c>
      <c r="B4" s="16"/>
      <c r="AE4" s="67"/>
      <c r="AF4" s="67"/>
      <c r="AK4" s="44"/>
    </row>
    <row r="5" spans="1:41" ht="13.5" thickBot="1" x14ac:dyDescent="0.25">
      <c r="B5" s="16"/>
      <c r="AE5" s="65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'27.Spieltag'!AJ8</f>
        <v>528</v>
      </c>
      <c r="AI8" s="28">
        <f>'27.Spieltag'!AK8</f>
        <v>1</v>
      </c>
      <c r="AJ8" s="23">
        <f t="shared" ref="AJ8:AJ19" si="11">AG8+AH8</f>
        <v>573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'27.Spieltag'!AJ9</f>
        <v>514</v>
      </c>
      <c r="AI9" s="28">
        <f>'27.Spieltag'!AK9</f>
        <v>2</v>
      </c>
      <c r="AJ9" s="23">
        <f t="shared" si="11"/>
        <v>559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'27.Spieltag'!AJ10</f>
        <v>501</v>
      </c>
      <c r="AI10" s="28">
        <f>'27.Spieltag'!AK10</f>
        <v>3</v>
      </c>
      <c r="AJ10" s="23">
        <f t="shared" si="11"/>
        <v>546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'27.Spieltag'!AJ11</f>
        <v>492</v>
      </c>
      <c r="AI11" s="28">
        <f>'27.Spieltag'!AK11</f>
        <v>4</v>
      </c>
      <c r="AJ11" s="23">
        <f t="shared" si="11"/>
        <v>537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'27.Spieltag'!AJ12</f>
        <v>490</v>
      </c>
      <c r="AI12" s="28">
        <f>'27.Spieltag'!AK12</f>
        <v>5</v>
      </c>
      <c r="AJ12" s="23">
        <f t="shared" si="11"/>
        <v>535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'27.Spieltag'!AJ13</f>
        <v>485</v>
      </c>
      <c r="AI13" s="28">
        <f>'27.Spieltag'!AK13</f>
        <v>6</v>
      </c>
      <c r="AJ13" s="23">
        <f t="shared" si="11"/>
        <v>530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'27.Spieltag'!AJ14</f>
        <v>478</v>
      </c>
      <c r="AI14" s="28">
        <f>'27.Spieltag'!AK14</f>
        <v>7</v>
      </c>
      <c r="AJ14" s="23">
        <f t="shared" si="11"/>
        <v>523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'27.Spieltag'!AJ15</f>
        <v>477</v>
      </c>
      <c r="AI15" s="28">
        <f>'27.Spieltag'!AK15</f>
        <v>8</v>
      </c>
      <c r="AJ15" s="23">
        <f t="shared" si="11"/>
        <v>522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'27.Spieltag'!AJ16</f>
        <v>471</v>
      </c>
      <c r="AI16" s="28">
        <f>'27.Spieltag'!AK16</f>
        <v>9</v>
      </c>
      <c r="AJ16" s="23">
        <f t="shared" si="11"/>
        <v>516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'27.Spieltag'!AJ17</f>
        <v>471</v>
      </c>
      <c r="AI17" s="28">
        <f>'27.Spieltag'!AK17</f>
        <v>9</v>
      </c>
      <c r="AJ17" s="23">
        <f t="shared" si="11"/>
        <v>516</v>
      </c>
      <c r="AK17" s="24">
        <f t="shared" si="12"/>
        <v>9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'27.Spieltag'!AJ18</f>
        <v>471</v>
      </c>
      <c r="AI18" s="28">
        <f>'27.Spieltag'!AK18</f>
        <v>9</v>
      </c>
      <c r="AJ18" s="23">
        <f t="shared" si="11"/>
        <v>516</v>
      </c>
      <c r="AK18" s="24">
        <f t="shared" si="12"/>
        <v>9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'27.Spieltag'!AJ19</f>
        <v>461</v>
      </c>
      <c r="AI19" s="28">
        <f>'27.Spieltag'!AK19</f>
        <v>12</v>
      </c>
      <c r="AJ19" s="23">
        <f t="shared" si="11"/>
        <v>506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'27.Spieltag'!AJ20</f>
        <v>458</v>
      </c>
      <c r="AI20" s="28">
        <f>'27.Spieltag'!AK20</f>
        <v>13</v>
      </c>
      <c r="AJ20" s="23">
        <f>AG20+AH20</f>
        <v>503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'27.Spieltag'!AJ21</f>
        <v>445</v>
      </c>
      <c r="AI21" s="28">
        <f>'27.Spieltag'!AK21</f>
        <v>14</v>
      </c>
      <c r="AJ21" s="23">
        <f>AG21+AH21</f>
        <v>490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'27.Spieltag'!AJ22</f>
        <v>429</v>
      </c>
      <c r="AI22" s="28">
        <f>'27.Spieltag'!AK22</f>
        <v>15</v>
      </c>
      <c r="AJ22" s="23">
        <f>AG22+AH22</f>
        <v>474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'27.Spieltag'!AJ23</f>
        <v>426</v>
      </c>
      <c r="AI23" s="28">
        <f>'27.Spieltag'!AK23</f>
        <v>16</v>
      </c>
      <c r="AJ23" s="23">
        <f>AG23+AH23</f>
        <v>471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'27.Spieltag'!AJ24</f>
        <v>360</v>
      </c>
      <c r="AI24" s="28">
        <f>'27.Spieltag'!AK24</f>
        <v>17</v>
      </c>
      <c r="AJ24" s="23">
        <f>AG24+AH24</f>
        <v>405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'27.Spieltag'!AJ25</f>
        <v>225</v>
      </c>
      <c r="AI25" s="28">
        <f>'27.Spieltag'!AK25</f>
        <v>18</v>
      </c>
      <c r="AJ25" s="23">
        <f t="shared" ref="AJ25:AJ26" si="24">AG25+AH25</f>
        <v>270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'27.Spieltag'!AJ26</f>
        <v>225</v>
      </c>
      <c r="AI26" s="28">
        <f>'27.Spieltag'!AK26</f>
        <v>18</v>
      </c>
      <c r="AJ26" s="23">
        <f t="shared" si="24"/>
        <v>270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4" priority="750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3" priority="6">
      <formula>($AG8&gt;40)</formula>
    </cfRule>
  </conditionalFormatting>
  <conditionalFormatting sqref="F3 L3 O3 C3 R3 AA3 I3 AA1 C1 F1 I1 X3 R1 U1">
    <cfRule type="cellIs" dxfId="32" priority="3" operator="equal">
      <formula>"Schalke 04"</formula>
    </cfRule>
  </conditionalFormatting>
  <conditionalFormatting sqref="X1 C1 O1 I1 U3 L1">
    <cfRule type="cellIs" dxfId="31" priority="2" operator="equal">
      <formula>"Schalke 04"</formula>
    </cfRule>
  </conditionalFormatting>
  <conditionalFormatting sqref="AG28:AG1048576 AG1:AG26">
    <cfRule type="top10" dxfId="30" priority="1435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64</v>
      </c>
      <c r="F1" s="16" t="s">
        <v>68</v>
      </c>
      <c r="I1" s="16" t="s">
        <v>71</v>
      </c>
      <c r="L1" s="16" t="s">
        <v>77</v>
      </c>
      <c r="O1" s="16" t="s">
        <v>67</v>
      </c>
      <c r="R1" s="16" t="s">
        <v>78</v>
      </c>
      <c r="U1" s="16" t="s">
        <v>63</v>
      </c>
      <c r="X1" s="16" t="s">
        <v>72</v>
      </c>
      <c r="AA1" s="16" t="s">
        <v>75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69</v>
      </c>
      <c r="I3" s="16" t="s">
        <v>66</v>
      </c>
      <c r="L3" s="16" t="s">
        <v>74</v>
      </c>
      <c r="O3" s="16" t="s">
        <v>76</v>
      </c>
      <c r="R3" s="16" t="s">
        <v>65</v>
      </c>
      <c r="U3" s="16" t="s">
        <v>70</v>
      </c>
      <c r="X3" s="16" t="s">
        <v>11</v>
      </c>
      <c r="AA3" s="16" t="s">
        <v>12</v>
      </c>
      <c r="AD3" s="16"/>
      <c r="AE3" s="65"/>
      <c r="AF3" s="65"/>
    </row>
    <row r="4" spans="1:41" ht="16.5" thickBot="1" x14ac:dyDescent="0.3">
      <c r="A4" s="2" t="s">
        <v>43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10">E8+H8+K8+N8+Q8+T8+W8+Z8+AC8+AF8</f>
        <v>45</v>
      </c>
      <c r="AH8" s="21">
        <f>'28.Spieltag'!AJ8</f>
        <v>573</v>
      </c>
      <c r="AI8" s="28">
        <f>'28.Spieltag'!AK8</f>
        <v>1</v>
      </c>
      <c r="AJ8" s="23">
        <f t="shared" ref="AJ8:AJ24" si="11">AG8+AH8</f>
        <v>618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'28.Spieltag'!AJ9</f>
        <v>559</v>
      </c>
      <c r="AI9" s="28">
        <f>'28.Spieltag'!AK9</f>
        <v>2</v>
      </c>
      <c r="AJ9" s="23">
        <f t="shared" si="11"/>
        <v>604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'28.Spieltag'!AJ10</f>
        <v>546</v>
      </c>
      <c r="AI10" s="28">
        <f>'28.Spieltag'!AK10</f>
        <v>3</v>
      </c>
      <c r="AJ10" s="23">
        <f t="shared" si="11"/>
        <v>591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'28.Spieltag'!AJ11</f>
        <v>537</v>
      </c>
      <c r="AI11" s="28">
        <f>'28.Spieltag'!AK11</f>
        <v>4</v>
      </c>
      <c r="AJ11" s="23">
        <f t="shared" si="11"/>
        <v>582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'28.Spieltag'!AJ12</f>
        <v>535</v>
      </c>
      <c r="AI12" s="28">
        <f>'28.Spieltag'!AK12</f>
        <v>5</v>
      </c>
      <c r="AJ12" s="23">
        <f t="shared" si="11"/>
        <v>580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'28.Spieltag'!AJ13</f>
        <v>530</v>
      </c>
      <c r="AI13" s="28">
        <f>'28.Spieltag'!AK13</f>
        <v>6</v>
      </c>
      <c r="AJ13" s="23">
        <f t="shared" si="11"/>
        <v>575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'28.Spieltag'!AJ14</f>
        <v>523</v>
      </c>
      <c r="AI14" s="28">
        <f>'28.Spieltag'!AK14</f>
        <v>7</v>
      </c>
      <c r="AJ14" s="23">
        <f t="shared" si="11"/>
        <v>568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'28.Spieltag'!AJ15</f>
        <v>522</v>
      </c>
      <c r="AI15" s="28">
        <f>'28.Spieltag'!AK15</f>
        <v>8</v>
      </c>
      <c r="AJ15" s="23">
        <f t="shared" si="11"/>
        <v>567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'28.Spieltag'!AJ16</f>
        <v>516</v>
      </c>
      <c r="AI16" s="28">
        <f>'28.Spieltag'!AK16</f>
        <v>9</v>
      </c>
      <c r="AJ16" s="23">
        <f t="shared" si="11"/>
        <v>561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'28.Spieltag'!AJ17</f>
        <v>516</v>
      </c>
      <c r="AI17" s="28">
        <f>'28.Spieltag'!AK17</f>
        <v>9</v>
      </c>
      <c r="AJ17" s="23">
        <f t="shared" si="11"/>
        <v>561</v>
      </c>
      <c r="AK17" s="24">
        <f t="shared" si="12"/>
        <v>9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'28.Spieltag'!AJ18</f>
        <v>516</v>
      </c>
      <c r="AI18" s="28">
        <f>'28.Spieltag'!AK18</f>
        <v>9</v>
      </c>
      <c r="AJ18" s="23">
        <f t="shared" si="11"/>
        <v>561</v>
      </c>
      <c r="AK18" s="24">
        <f t="shared" si="12"/>
        <v>9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'28.Spieltag'!AJ19</f>
        <v>506</v>
      </c>
      <c r="AI19" s="28">
        <f>'28.Spieltag'!AK19</f>
        <v>12</v>
      </c>
      <c r="AJ19" s="23">
        <f t="shared" si="11"/>
        <v>551</v>
      </c>
      <c r="AK19" s="24">
        <f t="shared" si="12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si="10"/>
        <v>45</v>
      </c>
      <c r="AH20" s="21">
        <f>'28.Spieltag'!AJ20</f>
        <v>503</v>
      </c>
      <c r="AI20" s="28">
        <f>'28.Spieltag'!AK20</f>
        <v>13</v>
      </c>
      <c r="AJ20" s="23">
        <f t="shared" si="11"/>
        <v>548</v>
      </c>
      <c r="AK20" s="24">
        <f t="shared" si="12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0"/>
        <v>45</v>
      </c>
      <c r="AH21" s="21">
        <f>'28.Spieltag'!AJ21</f>
        <v>490</v>
      </c>
      <c r="AI21" s="28">
        <f>'28.Spieltag'!AK21</f>
        <v>14</v>
      </c>
      <c r="AJ21" s="23">
        <f t="shared" si="11"/>
        <v>535</v>
      </c>
      <c r="AK21" s="24">
        <f t="shared" si="1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0"/>
        <v>45</v>
      </c>
      <c r="AH22" s="21">
        <f>'28.Spieltag'!AJ22</f>
        <v>474</v>
      </c>
      <c r="AI22" s="28">
        <f>'28.Spieltag'!AK22</f>
        <v>15</v>
      </c>
      <c r="AJ22" s="23">
        <f t="shared" si="11"/>
        <v>519</v>
      </c>
      <c r="AK22" s="24">
        <f t="shared" si="12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0"/>
        <v>45</v>
      </c>
      <c r="AH23" s="21">
        <f>'28.Spieltag'!AJ23</f>
        <v>471</v>
      </c>
      <c r="AI23" s="28">
        <f>'28.Spieltag'!AK23</f>
        <v>16</v>
      </c>
      <c r="AJ23" s="23">
        <f t="shared" si="11"/>
        <v>516</v>
      </c>
      <c r="AK23" s="24">
        <f t="shared" si="1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0"/>
        <v>45</v>
      </c>
      <c r="AH24" s="21">
        <f>'28.Spieltag'!AJ24</f>
        <v>405</v>
      </c>
      <c r="AI24" s="28">
        <f>'28.Spieltag'!AK24</f>
        <v>17</v>
      </c>
      <c r="AJ24" s="23">
        <f t="shared" si="11"/>
        <v>450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'28.Spieltag'!AJ25</f>
        <v>270</v>
      </c>
      <c r="AI25" s="28">
        <f>'28.Spieltag'!AK25</f>
        <v>18</v>
      </c>
      <c r="AJ25" s="23">
        <f t="shared" ref="AJ25:AJ26" si="24">AG25+AH25</f>
        <v>315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'28.Spieltag'!AJ26</f>
        <v>270</v>
      </c>
      <c r="AI26" s="28">
        <f>'28.Spieltag'!AK26</f>
        <v>18</v>
      </c>
      <c r="AJ26" s="23">
        <f t="shared" si="24"/>
        <v>315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9" priority="735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8" priority="6">
      <formula>($AG8&gt;40)</formula>
    </cfRule>
  </conditionalFormatting>
  <conditionalFormatting sqref="O3 I3 X3 C1 C3 I1 AA3 L1 O1 U3 R1 U1 F3 X1 R3 AA1">
    <cfRule type="cellIs" dxfId="27" priority="3" operator="equal">
      <formula>"Schalke 04"</formula>
    </cfRule>
  </conditionalFormatting>
  <conditionalFormatting sqref="O1 AA3 F1 L3">
    <cfRule type="cellIs" dxfId="26" priority="2" operator="equal">
      <formula>"Schalke 04"</formula>
    </cfRule>
  </conditionalFormatting>
  <conditionalFormatting sqref="AG28:AG1048576 AG1:AG26">
    <cfRule type="top10" dxfId="25" priority="1430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78</v>
      </c>
      <c r="F1" s="16" t="s">
        <v>66</v>
      </c>
      <c r="I1" s="16" t="s">
        <v>74</v>
      </c>
      <c r="L1" s="16" t="s">
        <v>65</v>
      </c>
      <c r="O1" s="16" t="s">
        <v>69</v>
      </c>
      <c r="R1" s="16" t="s">
        <v>70</v>
      </c>
      <c r="U1" s="16" t="s">
        <v>76</v>
      </c>
      <c r="X1" s="16" t="s">
        <v>73</v>
      </c>
      <c r="AA1" s="16" t="s">
        <v>11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67</v>
      </c>
      <c r="F3" s="16" t="s">
        <v>68</v>
      </c>
      <c r="I3" s="16" t="s">
        <v>72</v>
      </c>
      <c r="L3" s="16" t="s">
        <v>64</v>
      </c>
      <c r="O3" s="16" t="s">
        <v>77</v>
      </c>
      <c r="R3" s="16" t="s">
        <v>71</v>
      </c>
      <c r="U3" s="16" t="s">
        <v>63</v>
      </c>
      <c r="X3" s="16" t="s">
        <v>75</v>
      </c>
      <c r="AA3" s="16" t="s">
        <v>12</v>
      </c>
      <c r="AD3" s="16"/>
      <c r="AE3" s="65"/>
      <c r="AF3" s="65"/>
    </row>
    <row r="4" spans="1:41" ht="16.5" thickBot="1" x14ac:dyDescent="0.3">
      <c r="A4" s="2" t="s">
        <v>44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10">E8+H8+K8+N8+Q8+T8+W8+Z8+AC8+AF8</f>
        <v>45</v>
      </c>
      <c r="AH8" s="21">
        <f>'29.Spieltag'!AH8</f>
        <v>573</v>
      </c>
      <c r="AI8" s="28">
        <f>'29.Spieltag'!AK8</f>
        <v>1</v>
      </c>
      <c r="AJ8" s="23">
        <f t="shared" ref="AJ8:AJ24" si="11">AG8+AH8</f>
        <v>618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'29.Spieltag'!AH9</f>
        <v>559</v>
      </c>
      <c r="AI9" s="28">
        <f>'29.Spieltag'!AK9</f>
        <v>2</v>
      </c>
      <c r="AJ9" s="23">
        <f t="shared" si="11"/>
        <v>604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'29.Spieltag'!AH10</f>
        <v>546</v>
      </c>
      <c r="AI10" s="28">
        <f>'29.Spieltag'!AK10</f>
        <v>3</v>
      </c>
      <c r="AJ10" s="23">
        <f t="shared" si="11"/>
        <v>591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'29.Spieltag'!AH11</f>
        <v>537</v>
      </c>
      <c r="AI11" s="28">
        <f>'29.Spieltag'!AK11</f>
        <v>4</v>
      </c>
      <c r="AJ11" s="23">
        <f t="shared" si="11"/>
        <v>582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'29.Spieltag'!AH12</f>
        <v>535</v>
      </c>
      <c r="AI12" s="28">
        <f>'29.Spieltag'!AK12</f>
        <v>5</v>
      </c>
      <c r="AJ12" s="23">
        <f t="shared" si="11"/>
        <v>580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'29.Spieltag'!AH13</f>
        <v>530</v>
      </c>
      <c r="AI13" s="28">
        <f>'29.Spieltag'!AK13</f>
        <v>6</v>
      </c>
      <c r="AJ13" s="23">
        <f t="shared" si="11"/>
        <v>575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'29.Spieltag'!AH14</f>
        <v>523</v>
      </c>
      <c r="AI14" s="28">
        <f>'29.Spieltag'!AK14</f>
        <v>7</v>
      </c>
      <c r="AJ14" s="23">
        <f t="shared" si="11"/>
        <v>568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'29.Spieltag'!AH15</f>
        <v>522</v>
      </c>
      <c r="AI15" s="28">
        <f>'29.Spieltag'!AK15</f>
        <v>8</v>
      </c>
      <c r="AJ15" s="23">
        <f t="shared" si="11"/>
        <v>567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'29.Spieltag'!AH16</f>
        <v>516</v>
      </c>
      <c r="AI16" s="28">
        <f>'29.Spieltag'!AK16</f>
        <v>9</v>
      </c>
      <c r="AJ16" s="23">
        <f t="shared" si="11"/>
        <v>561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'29.Spieltag'!AH17</f>
        <v>516</v>
      </c>
      <c r="AI17" s="28">
        <f>'29.Spieltag'!AK17</f>
        <v>9</v>
      </c>
      <c r="AJ17" s="23">
        <f t="shared" si="11"/>
        <v>561</v>
      </c>
      <c r="AK17" s="24">
        <f t="shared" si="12"/>
        <v>9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'29.Spieltag'!AH18</f>
        <v>516</v>
      </c>
      <c r="AI18" s="28">
        <f>'29.Spieltag'!AK18</f>
        <v>9</v>
      </c>
      <c r="AJ18" s="23">
        <f t="shared" si="11"/>
        <v>561</v>
      </c>
      <c r="AK18" s="24">
        <f t="shared" si="12"/>
        <v>9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'29.Spieltag'!AH19</f>
        <v>506</v>
      </c>
      <c r="AI19" s="28">
        <f>'29.Spieltag'!AK19</f>
        <v>12</v>
      </c>
      <c r="AJ19" s="23">
        <f t="shared" si="11"/>
        <v>551</v>
      </c>
      <c r="AK19" s="24">
        <f t="shared" si="12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si="10"/>
        <v>45</v>
      </c>
      <c r="AH20" s="21">
        <f>'29.Spieltag'!AH20</f>
        <v>503</v>
      </c>
      <c r="AI20" s="28">
        <f>'29.Spieltag'!AK20</f>
        <v>13</v>
      </c>
      <c r="AJ20" s="23">
        <f t="shared" si="11"/>
        <v>548</v>
      </c>
      <c r="AK20" s="24">
        <f t="shared" si="12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0"/>
        <v>45</v>
      </c>
      <c r="AH21" s="21">
        <f>'29.Spieltag'!AH21</f>
        <v>490</v>
      </c>
      <c r="AI21" s="28">
        <f>'29.Spieltag'!AK21</f>
        <v>14</v>
      </c>
      <c r="AJ21" s="23">
        <f t="shared" si="11"/>
        <v>535</v>
      </c>
      <c r="AK21" s="24">
        <f t="shared" si="1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0"/>
        <v>45</v>
      </c>
      <c r="AH22" s="21">
        <f>'29.Spieltag'!AH22</f>
        <v>474</v>
      </c>
      <c r="AI22" s="28">
        <f>'29.Spieltag'!AK22</f>
        <v>15</v>
      </c>
      <c r="AJ22" s="23">
        <f t="shared" si="11"/>
        <v>519</v>
      </c>
      <c r="AK22" s="24">
        <f t="shared" si="12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0"/>
        <v>45</v>
      </c>
      <c r="AH23" s="21">
        <f>'29.Spieltag'!AH23</f>
        <v>471</v>
      </c>
      <c r="AI23" s="28">
        <f>'29.Spieltag'!AK23</f>
        <v>16</v>
      </c>
      <c r="AJ23" s="23">
        <f t="shared" si="11"/>
        <v>516</v>
      </c>
      <c r="AK23" s="24">
        <f t="shared" si="1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0"/>
        <v>45</v>
      </c>
      <c r="AH24" s="21">
        <f>'29.Spieltag'!AH24</f>
        <v>405</v>
      </c>
      <c r="AI24" s="28">
        <f>'29.Spieltag'!AK24</f>
        <v>17</v>
      </c>
      <c r="AJ24" s="23">
        <f t="shared" si="11"/>
        <v>450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'29.Spieltag'!AH25</f>
        <v>270</v>
      </c>
      <c r="AI25" s="28">
        <f>'29.Spieltag'!AK25</f>
        <v>18</v>
      </c>
      <c r="AJ25" s="23">
        <f t="shared" ref="AJ25:AJ26" si="24">AG25+AH25</f>
        <v>315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'29.Spieltag'!AH26</f>
        <v>270</v>
      </c>
      <c r="AI26" s="28">
        <f>'29.Spieltag'!AK26</f>
        <v>18</v>
      </c>
      <c r="AJ26" s="23">
        <f t="shared" si="24"/>
        <v>315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31:A1048576 A1:A3 A5:A2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4" priority="19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3" priority="6">
      <formula>($AG8&gt;40)</formula>
    </cfRule>
  </conditionalFormatting>
  <conditionalFormatting sqref="F3 L3 O3 C3 U3 R3 AA3 I3 AA1 F1 L1 R1 X3 U1">
    <cfRule type="cellIs" dxfId="22" priority="3" operator="equal">
      <formula>"Schalke 04"</formula>
    </cfRule>
  </conditionalFormatting>
  <conditionalFormatting sqref="O1 R1 X1 AA3 C1 I1">
    <cfRule type="cellIs" dxfId="21" priority="2" operator="equal">
      <formula>"Schalke 04"</formula>
    </cfRule>
  </conditionalFormatting>
  <conditionalFormatting sqref="AG28:AG1048576 AG1:AG26">
    <cfRule type="top10" dxfId="20" priority="142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12</v>
      </c>
      <c r="F1" s="16" t="s">
        <v>72</v>
      </c>
      <c r="I1" s="16" t="s">
        <v>63</v>
      </c>
      <c r="L1" s="16" t="s">
        <v>68</v>
      </c>
      <c r="O1" s="16" t="s">
        <v>77</v>
      </c>
      <c r="R1" s="16" t="s">
        <v>67</v>
      </c>
      <c r="U1" s="16" t="s">
        <v>71</v>
      </c>
      <c r="X1" s="16" t="s">
        <v>75</v>
      </c>
      <c r="AA1" s="16" t="s">
        <v>64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69</v>
      </c>
      <c r="I3" s="16" t="s">
        <v>66</v>
      </c>
      <c r="L3" s="16" t="s">
        <v>74</v>
      </c>
      <c r="O3" s="16" t="s">
        <v>76</v>
      </c>
      <c r="R3" s="16" t="s">
        <v>65</v>
      </c>
      <c r="U3" s="16" t="s">
        <v>78</v>
      </c>
      <c r="X3" s="16" t="s">
        <v>70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'30.Spieltag'!AJ8</f>
        <v>618</v>
      </c>
      <c r="AI8" s="28">
        <f>'30.Spieltag'!AK8</f>
        <v>1</v>
      </c>
      <c r="AJ8" s="23">
        <f t="shared" ref="AJ8:AJ19" si="11">AG8+AH8</f>
        <v>663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'30.Spieltag'!AJ9</f>
        <v>604</v>
      </c>
      <c r="AI9" s="28">
        <f>'30.Spieltag'!AK9</f>
        <v>2</v>
      </c>
      <c r="AJ9" s="23">
        <f t="shared" si="11"/>
        <v>649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'30.Spieltag'!AJ10</f>
        <v>591</v>
      </c>
      <c r="AI10" s="28">
        <f>'30.Spieltag'!AK10</f>
        <v>3</v>
      </c>
      <c r="AJ10" s="23">
        <f t="shared" si="11"/>
        <v>636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'30.Spieltag'!AJ11</f>
        <v>582</v>
      </c>
      <c r="AI11" s="28">
        <f>'30.Spieltag'!AK11</f>
        <v>4</v>
      </c>
      <c r="AJ11" s="23">
        <f t="shared" si="11"/>
        <v>627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'30.Spieltag'!AJ12</f>
        <v>580</v>
      </c>
      <c r="AI12" s="28">
        <f>'30.Spieltag'!AK12</f>
        <v>5</v>
      </c>
      <c r="AJ12" s="23">
        <f t="shared" si="11"/>
        <v>625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'30.Spieltag'!AJ13</f>
        <v>575</v>
      </c>
      <c r="AI13" s="28">
        <f>'30.Spieltag'!AK13</f>
        <v>6</v>
      </c>
      <c r="AJ13" s="23">
        <f t="shared" si="11"/>
        <v>620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'30.Spieltag'!AJ14</f>
        <v>568</v>
      </c>
      <c r="AI14" s="28">
        <f>'30.Spieltag'!AK14</f>
        <v>7</v>
      </c>
      <c r="AJ14" s="23">
        <f t="shared" si="11"/>
        <v>613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'30.Spieltag'!AJ15</f>
        <v>567</v>
      </c>
      <c r="AI15" s="28">
        <f>'30.Spieltag'!AK15</f>
        <v>8</v>
      </c>
      <c r="AJ15" s="23">
        <f t="shared" si="11"/>
        <v>612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'30.Spieltag'!AJ16</f>
        <v>561</v>
      </c>
      <c r="AI16" s="28">
        <f>'30.Spieltag'!AK16</f>
        <v>9</v>
      </c>
      <c r="AJ16" s="23">
        <f t="shared" si="11"/>
        <v>606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'30.Spieltag'!AJ17</f>
        <v>561</v>
      </c>
      <c r="AI17" s="28">
        <f>'30.Spieltag'!AK17</f>
        <v>9</v>
      </c>
      <c r="AJ17" s="23">
        <f t="shared" si="11"/>
        <v>606</v>
      </c>
      <c r="AK17" s="24">
        <f t="shared" si="12"/>
        <v>9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'30.Spieltag'!AJ18</f>
        <v>561</v>
      </c>
      <c r="AI18" s="28">
        <f>'30.Spieltag'!AK18</f>
        <v>9</v>
      </c>
      <c r="AJ18" s="23">
        <f t="shared" si="11"/>
        <v>606</v>
      </c>
      <c r="AK18" s="24">
        <f t="shared" si="12"/>
        <v>9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'30.Spieltag'!AJ19</f>
        <v>551</v>
      </c>
      <c r="AI19" s="28">
        <f>'30.Spieltag'!AK19</f>
        <v>12</v>
      </c>
      <c r="AJ19" s="23">
        <f t="shared" si="11"/>
        <v>596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'30.Spieltag'!AJ20</f>
        <v>548</v>
      </c>
      <c r="AI20" s="28">
        <f>'30.Spieltag'!AK20</f>
        <v>13</v>
      </c>
      <c r="AJ20" s="23">
        <f>AG20+AH20</f>
        <v>593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'30.Spieltag'!AJ21</f>
        <v>535</v>
      </c>
      <c r="AI21" s="28">
        <f>'30.Spieltag'!AK21</f>
        <v>14</v>
      </c>
      <c r="AJ21" s="23">
        <f>AG21+AH21</f>
        <v>580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'30.Spieltag'!AJ22</f>
        <v>519</v>
      </c>
      <c r="AI22" s="28">
        <f>'30.Spieltag'!AK22</f>
        <v>15</v>
      </c>
      <c r="AJ22" s="23">
        <f>AG22+AH22</f>
        <v>564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'30.Spieltag'!AJ23</f>
        <v>516</v>
      </c>
      <c r="AI23" s="28">
        <f>'30.Spieltag'!AK23</f>
        <v>16</v>
      </c>
      <c r="AJ23" s="23">
        <f>AG23+AH23</f>
        <v>561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'30.Spieltag'!AJ24</f>
        <v>450</v>
      </c>
      <c r="AI24" s="28">
        <f>'30.Spieltag'!AK24</f>
        <v>17</v>
      </c>
      <c r="AJ24" s="23">
        <f>AG24+AH24</f>
        <v>495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'30.Spieltag'!AJ25</f>
        <v>315</v>
      </c>
      <c r="AI25" s="28">
        <f>'30.Spieltag'!AK25</f>
        <v>18</v>
      </c>
      <c r="AJ25" s="23">
        <f t="shared" ref="AJ25:AJ26" si="24">AG25+AH25</f>
        <v>360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'30.Spieltag'!AJ26</f>
        <v>315</v>
      </c>
      <c r="AI26" s="28">
        <f>'30.Spieltag'!AK26</f>
        <v>18</v>
      </c>
      <c r="AJ26" s="23">
        <f t="shared" si="24"/>
        <v>360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31:A1048576 A1:A3 A5:A2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9" priority="705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8" priority="6">
      <formula>($AG8&gt;40)</formula>
    </cfRule>
  </conditionalFormatting>
  <conditionalFormatting sqref="O3 X3 I3 C1 F3 F1 I1 AA3 O1 R1 C3 U1 R3 X1 AA1">
    <cfRule type="cellIs" dxfId="17" priority="3" operator="equal">
      <formula>"Schalke 04"</formula>
    </cfRule>
  </conditionalFormatting>
  <conditionalFormatting sqref="R1 X3 C1 U3 L1 L3">
    <cfRule type="cellIs" dxfId="16" priority="2" operator="equal">
      <formula>"Schalke 04"</formula>
    </cfRule>
  </conditionalFormatting>
  <conditionalFormatting sqref="AG28:AG1048576 AG1:AG26">
    <cfRule type="top10" dxfId="15" priority="142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70</v>
      </c>
      <c r="F1" s="16" t="s">
        <v>66</v>
      </c>
      <c r="I1" s="16" t="s">
        <v>76</v>
      </c>
      <c r="L1" s="16" t="s">
        <v>65</v>
      </c>
      <c r="O1" s="16" t="s">
        <v>67</v>
      </c>
      <c r="R1" s="16" t="s">
        <v>78</v>
      </c>
      <c r="U1" s="16" t="s">
        <v>74</v>
      </c>
      <c r="X1" s="16" t="s">
        <v>73</v>
      </c>
      <c r="AA1" s="16" t="s">
        <v>69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68</v>
      </c>
      <c r="F3" s="16" t="s">
        <v>72</v>
      </c>
      <c r="I3" s="16" t="s">
        <v>64</v>
      </c>
      <c r="L3" s="16" t="s">
        <v>77</v>
      </c>
      <c r="O3" s="16" t="s">
        <v>71</v>
      </c>
      <c r="R3" s="16" t="s">
        <v>63</v>
      </c>
      <c r="U3" s="16" t="s">
        <v>75</v>
      </c>
      <c r="X3" s="16" t="s">
        <v>11</v>
      </c>
      <c r="AA3" s="16" t="s">
        <v>12</v>
      </c>
      <c r="AD3" s="16"/>
      <c r="AE3" s="65"/>
      <c r="AF3" s="65"/>
    </row>
    <row r="4" spans="1:41" ht="16.5" thickBot="1" x14ac:dyDescent="0.3">
      <c r="A4" s="2" t="s">
        <v>46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'31.Spieltag'!AJ8</f>
        <v>663</v>
      </c>
      <c r="AI8" s="28">
        <f>'31.Spieltag'!AK8</f>
        <v>1</v>
      </c>
      <c r="AJ8" s="23">
        <f t="shared" ref="AJ8:AJ19" si="11">AG8+AH8</f>
        <v>708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'31.Spieltag'!AJ9</f>
        <v>649</v>
      </c>
      <c r="AI9" s="28">
        <f>'31.Spieltag'!AK9</f>
        <v>2</v>
      </c>
      <c r="AJ9" s="23">
        <f t="shared" si="11"/>
        <v>694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'31.Spieltag'!AJ10</f>
        <v>636</v>
      </c>
      <c r="AI10" s="28">
        <f>'31.Spieltag'!AK10</f>
        <v>3</v>
      </c>
      <c r="AJ10" s="23">
        <f t="shared" si="11"/>
        <v>681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'31.Spieltag'!AJ11</f>
        <v>627</v>
      </c>
      <c r="AI11" s="28">
        <f>'31.Spieltag'!AK11</f>
        <v>4</v>
      </c>
      <c r="AJ11" s="23">
        <f t="shared" si="11"/>
        <v>672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'31.Spieltag'!AJ12</f>
        <v>625</v>
      </c>
      <c r="AI12" s="28">
        <f>'31.Spieltag'!AK12</f>
        <v>5</v>
      </c>
      <c r="AJ12" s="23">
        <f t="shared" si="11"/>
        <v>670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'31.Spieltag'!AJ13</f>
        <v>620</v>
      </c>
      <c r="AI13" s="28">
        <f>'31.Spieltag'!AK13</f>
        <v>6</v>
      </c>
      <c r="AJ13" s="23">
        <f t="shared" si="11"/>
        <v>665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'31.Spieltag'!AJ14</f>
        <v>613</v>
      </c>
      <c r="AI14" s="28">
        <f>'31.Spieltag'!AK14</f>
        <v>7</v>
      </c>
      <c r="AJ14" s="23">
        <f t="shared" si="11"/>
        <v>658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'31.Spieltag'!AJ15</f>
        <v>612</v>
      </c>
      <c r="AI15" s="28">
        <f>'31.Spieltag'!AK15</f>
        <v>8</v>
      </c>
      <c r="AJ15" s="23">
        <f t="shared" si="11"/>
        <v>657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'31.Spieltag'!AJ16</f>
        <v>606</v>
      </c>
      <c r="AI16" s="28">
        <f>'31.Spieltag'!AK16</f>
        <v>9</v>
      </c>
      <c r="AJ16" s="23">
        <f t="shared" si="11"/>
        <v>651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'31.Spieltag'!AJ17</f>
        <v>606</v>
      </c>
      <c r="AI17" s="28">
        <f>'31.Spieltag'!AK17</f>
        <v>9</v>
      </c>
      <c r="AJ17" s="23">
        <f t="shared" si="11"/>
        <v>651</v>
      </c>
      <c r="AK17" s="24">
        <f t="shared" si="12"/>
        <v>9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'31.Spieltag'!AJ18</f>
        <v>606</v>
      </c>
      <c r="AI18" s="28">
        <f>'31.Spieltag'!AK18</f>
        <v>9</v>
      </c>
      <c r="AJ18" s="23">
        <f t="shared" si="11"/>
        <v>651</v>
      </c>
      <c r="AK18" s="24">
        <f t="shared" si="12"/>
        <v>9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'31.Spieltag'!AJ19</f>
        <v>596</v>
      </c>
      <c r="AI19" s="28">
        <f>'31.Spieltag'!AK19</f>
        <v>12</v>
      </c>
      <c r="AJ19" s="23">
        <f t="shared" si="11"/>
        <v>641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'31.Spieltag'!AJ20</f>
        <v>593</v>
      </c>
      <c r="AI20" s="28">
        <f>'31.Spieltag'!AK20</f>
        <v>13</v>
      </c>
      <c r="AJ20" s="23">
        <f>AG20+AH20</f>
        <v>638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'31.Spieltag'!AJ21</f>
        <v>580</v>
      </c>
      <c r="AI21" s="28">
        <f>'31.Spieltag'!AK21</f>
        <v>14</v>
      </c>
      <c r="AJ21" s="23">
        <f>AG21+AH21</f>
        <v>625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'31.Spieltag'!AJ22</f>
        <v>564</v>
      </c>
      <c r="AI22" s="28">
        <f>'31.Spieltag'!AK22</f>
        <v>15</v>
      </c>
      <c r="AJ22" s="23">
        <f>AG22+AH22</f>
        <v>609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'31.Spieltag'!AJ23</f>
        <v>561</v>
      </c>
      <c r="AI23" s="28">
        <f>'31.Spieltag'!AK23</f>
        <v>16</v>
      </c>
      <c r="AJ23" s="23">
        <f>AG23+AH23</f>
        <v>606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'31.Spieltag'!AJ24</f>
        <v>495</v>
      </c>
      <c r="AI24" s="28">
        <f>'31.Spieltag'!AK24</f>
        <v>17</v>
      </c>
      <c r="AJ24" s="23">
        <f>AG24+AH24</f>
        <v>540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'31.Spieltag'!AJ25</f>
        <v>360</v>
      </c>
      <c r="AI25" s="28">
        <f>'31.Spieltag'!AK25</f>
        <v>18</v>
      </c>
      <c r="AJ25" s="23">
        <f t="shared" ref="AJ25:AJ26" si="24">AG25+AH25</f>
        <v>405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'31.Spieltag'!AJ26</f>
        <v>360</v>
      </c>
      <c r="AI26" s="28">
        <f>'31.Spieltag'!AK26</f>
        <v>18</v>
      </c>
      <c r="AJ26" s="23">
        <f t="shared" si="24"/>
        <v>405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" priority="690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" priority="6">
      <formula>($AG8&gt;40)</formula>
    </cfRule>
  </conditionalFormatting>
  <conditionalFormatting sqref="L3 C3 O3 R3 U3 I3 AA3 C1 F1 X3 I1 L1 O1">
    <cfRule type="cellIs" dxfId="12" priority="3" operator="equal">
      <formula>"Schalke 04"</formula>
    </cfRule>
  </conditionalFormatting>
  <conditionalFormatting sqref="F3 O1 AA1 C1 X1 AA3 R1 U1">
    <cfRule type="cellIs" dxfId="11" priority="2" operator="equal">
      <formula>"Schalke 04"</formula>
    </cfRule>
  </conditionalFormatting>
  <conditionalFormatting sqref="AG28:AG1048576 AG1:AG26">
    <cfRule type="top10" dxfId="10" priority="141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63</v>
      </c>
      <c r="F1" s="16" t="s">
        <v>73</v>
      </c>
      <c r="I1" s="16" t="s">
        <v>77</v>
      </c>
      <c r="L1" s="16" t="s">
        <v>12</v>
      </c>
      <c r="O1" s="16" t="s">
        <v>68</v>
      </c>
      <c r="R1" s="16" t="s">
        <v>11</v>
      </c>
      <c r="U1" s="16" t="s">
        <v>72</v>
      </c>
      <c r="X1" s="16" t="s">
        <v>75</v>
      </c>
      <c r="AA1" s="16" t="s">
        <v>64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67</v>
      </c>
      <c r="F3" s="16" t="s">
        <v>69</v>
      </c>
      <c r="I3" s="16" t="s">
        <v>66</v>
      </c>
      <c r="L3" s="16" t="s">
        <v>74</v>
      </c>
      <c r="O3" s="16" t="s">
        <v>71</v>
      </c>
      <c r="R3" s="16" t="s">
        <v>76</v>
      </c>
      <c r="U3" s="16" t="s">
        <v>65</v>
      </c>
      <c r="X3" s="16" t="s">
        <v>78</v>
      </c>
      <c r="AA3" s="16" t="s">
        <v>70</v>
      </c>
      <c r="AE3" s="65"/>
      <c r="AF3" s="65"/>
    </row>
    <row r="4" spans="1:41" ht="16.5" thickBot="1" x14ac:dyDescent="0.3">
      <c r="A4" s="2" t="s">
        <v>47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'32.Spieltag'!AJ8</f>
        <v>708</v>
      </c>
      <c r="AI8" s="28">
        <f>'32.Spieltag'!AK8</f>
        <v>1</v>
      </c>
      <c r="AJ8" s="23">
        <f t="shared" ref="AJ8:AJ19" si="11">AG8+AH8</f>
        <v>753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'32.Spieltag'!AJ9</f>
        <v>694</v>
      </c>
      <c r="AI9" s="28">
        <f>'32.Spieltag'!AK9</f>
        <v>2</v>
      </c>
      <c r="AJ9" s="23">
        <f t="shared" si="11"/>
        <v>739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'32.Spieltag'!AJ10</f>
        <v>681</v>
      </c>
      <c r="AI10" s="28">
        <f>'32.Spieltag'!AK10</f>
        <v>3</v>
      </c>
      <c r="AJ10" s="23">
        <f t="shared" si="11"/>
        <v>726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'32.Spieltag'!AJ11</f>
        <v>672</v>
      </c>
      <c r="AI11" s="28">
        <f>'32.Spieltag'!AK11</f>
        <v>4</v>
      </c>
      <c r="AJ11" s="23">
        <f t="shared" si="11"/>
        <v>717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'32.Spieltag'!AJ12</f>
        <v>670</v>
      </c>
      <c r="AI12" s="28">
        <f>'32.Spieltag'!AK12</f>
        <v>5</v>
      </c>
      <c r="AJ12" s="23">
        <f t="shared" si="11"/>
        <v>715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'32.Spieltag'!AJ13</f>
        <v>665</v>
      </c>
      <c r="AI13" s="28">
        <f>'32.Spieltag'!AK13</f>
        <v>6</v>
      </c>
      <c r="AJ13" s="23">
        <f t="shared" si="11"/>
        <v>710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'32.Spieltag'!AJ14</f>
        <v>658</v>
      </c>
      <c r="AI14" s="28">
        <f>'32.Spieltag'!AK14</f>
        <v>7</v>
      </c>
      <c r="AJ14" s="23">
        <f t="shared" si="11"/>
        <v>703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'32.Spieltag'!AJ15</f>
        <v>657</v>
      </c>
      <c r="AI15" s="28">
        <f>'32.Spieltag'!AK15</f>
        <v>8</v>
      </c>
      <c r="AJ15" s="23">
        <f t="shared" si="11"/>
        <v>702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'32.Spieltag'!AJ16</f>
        <v>651</v>
      </c>
      <c r="AI16" s="28">
        <f>'32.Spieltag'!AK16</f>
        <v>9</v>
      </c>
      <c r="AJ16" s="23">
        <f t="shared" si="11"/>
        <v>696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'32.Spieltag'!AJ17</f>
        <v>651</v>
      </c>
      <c r="AI17" s="28">
        <f>'32.Spieltag'!AK17</f>
        <v>9</v>
      </c>
      <c r="AJ17" s="23">
        <f t="shared" si="11"/>
        <v>696</v>
      </c>
      <c r="AK17" s="24">
        <f t="shared" si="12"/>
        <v>9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'32.Spieltag'!AJ18</f>
        <v>651</v>
      </c>
      <c r="AI18" s="28">
        <f>'32.Spieltag'!AK18</f>
        <v>9</v>
      </c>
      <c r="AJ18" s="23">
        <f t="shared" si="11"/>
        <v>696</v>
      </c>
      <c r="AK18" s="24">
        <f t="shared" si="12"/>
        <v>9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'32.Spieltag'!AJ19</f>
        <v>641</v>
      </c>
      <c r="AI19" s="28">
        <f>'32.Spieltag'!AK19</f>
        <v>12</v>
      </c>
      <c r="AJ19" s="23">
        <f t="shared" si="11"/>
        <v>686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'32.Spieltag'!AJ20</f>
        <v>638</v>
      </c>
      <c r="AI20" s="28">
        <f>'32.Spieltag'!AK20</f>
        <v>13</v>
      </c>
      <c r="AJ20" s="23">
        <f>AG20+AH20</f>
        <v>683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'32.Spieltag'!AJ21</f>
        <v>625</v>
      </c>
      <c r="AI21" s="28">
        <f>'32.Spieltag'!AK21</f>
        <v>14</v>
      </c>
      <c r="AJ21" s="23">
        <f>AG21+AH21</f>
        <v>670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'32.Spieltag'!AJ22</f>
        <v>609</v>
      </c>
      <c r="AI22" s="28">
        <f>'32.Spieltag'!AK22</f>
        <v>15</v>
      </c>
      <c r="AJ22" s="23">
        <f>AG22+AH22</f>
        <v>654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'32.Spieltag'!AJ23</f>
        <v>606</v>
      </c>
      <c r="AI23" s="28">
        <f>'32.Spieltag'!AK23</f>
        <v>16</v>
      </c>
      <c r="AJ23" s="23">
        <f>AG23+AH23</f>
        <v>651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'32.Spieltag'!AJ24</f>
        <v>540</v>
      </c>
      <c r="AI24" s="28">
        <f>'32.Spieltag'!AK24</f>
        <v>17</v>
      </c>
      <c r="AJ24" s="23">
        <f>AG24+AH24</f>
        <v>585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'32.Spieltag'!AJ25</f>
        <v>405</v>
      </c>
      <c r="AI25" s="28">
        <f>'32.Spieltag'!AK25</f>
        <v>18</v>
      </c>
      <c r="AJ25" s="23">
        <f t="shared" ref="AJ25:AJ26" si="24">AG25+AH25</f>
        <v>450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'32.Spieltag'!AJ26</f>
        <v>405</v>
      </c>
      <c r="AI26" s="28">
        <f>'32.Spieltag'!AK26</f>
        <v>18</v>
      </c>
      <c r="AJ26" s="23">
        <f t="shared" si="24"/>
        <v>450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" priority="675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" priority="6">
      <formula>($AG8&gt;40)</formula>
    </cfRule>
  </conditionalFormatting>
  <conditionalFormatting sqref="C1 I1 C3 O3 U3 I3 R1 AA3 L1 F3 U1 R3 X1 AA1">
    <cfRule type="cellIs" dxfId="7" priority="3" operator="equal">
      <formula>"Schalke 04"</formula>
    </cfRule>
  </conditionalFormatting>
  <conditionalFormatting sqref="AA3 F1 L1 X3 O1 L3">
    <cfRule type="cellIs" dxfId="6" priority="2" operator="equal">
      <formula>"Schalke 04"</formula>
    </cfRule>
  </conditionalFormatting>
  <conditionalFormatting sqref="AG28:AG1048576 AG1:AG26">
    <cfRule type="top10" dxfId="5" priority="141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74</v>
      </c>
      <c r="F1" s="16" t="s">
        <v>78</v>
      </c>
      <c r="I1" s="16" t="s">
        <v>76</v>
      </c>
      <c r="L1" s="16" t="s">
        <v>67</v>
      </c>
      <c r="O1" s="16" t="s">
        <v>70</v>
      </c>
      <c r="R1" s="16" t="s">
        <v>71</v>
      </c>
      <c r="U1" s="16" t="s">
        <v>65</v>
      </c>
      <c r="X1" s="16" t="s">
        <v>69</v>
      </c>
      <c r="AA1" s="16" t="s">
        <v>66</v>
      </c>
      <c r="AD1" s="16"/>
      <c r="AE1" s="65"/>
      <c r="AF1" s="65"/>
      <c r="AK1" s="31"/>
    </row>
    <row r="2" spans="1:41" ht="12" x14ac:dyDescent="0.2">
      <c r="AD2" s="16"/>
      <c r="AE2" s="66"/>
      <c r="AF2" s="66"/>
    </row>
    <row r="3" spans="1:41" ht="12" x14ac:dyDescent="0.2">
      <c r="C3" s="16" t="s">
        <v>73</v>
      </c>
      <c r="F3" s="16" t="s">
        <v>68</v>
      </c>
      <c r="I3" s="16" t="s">
        <v>72</v>
      </c>
      <c r="L3" s="16" t="s">
        <v>64</v>
      </c>
      <c r="O3" s="16" t="s">
        <v>77</v>
      </c>
      <c r="R3" s="16" t="s">
        <v>63</v>
      </c>
      <c r="U3" s="16" t="s">
        <v>75</v>
      </c>
      <c r="X3" s="16" t="s">
        <v>11</v>
      </c>
      <c r="AA3" s="16" t="s">
        <v>12</v>
      </c>
      <c r="AD3" s="16"/>
      <c r="AE3" s="65"/>
      <c r="AF3" s="65"/>
    </row>
    <row r="4" spans="1:41" ht="16.5" thickBot="1" x14ac:dyDescent="0.3">
      <c r="A4" s="2" t="s">
        <v>48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49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4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4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4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4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4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4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'33.Spieltag'!AJ8</f>
        <v>753</v>
      </c>
      <c r="AI8" s="28">
        <f>'33.Spieltag'!AK8</f>
        <v>1</v>
      </c>
      <c r="AJ8" s="23">
        <f t="shared" ref="AJ8:AJ19" si="11">AG8+AH8</f>
        <v>798</v>
      </c>
      <c r="AK8" s="24">
        <f t="shared" ref="AK8:AK26" si="12">RANK(AJ8,$AJ$8:$AJ$26)</f>
        <v>1</v>
      </c>
      <c r="AL8" s="39" t="s">
        <v>50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Franzi04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'33.Spieltag'!AJ9</f>
        <v>739</v>
      </c>
      <c r="AI9" s="28">
        <f>'33.Spieltag'!AK9</f>
        <v>2</v>
      </c>
      <c r="AJ9" s="23">
        <f t="shared" si="11"/>
        <v>784</v>
      </c>
      <c r="AK9" s="24">
        <f t="shared" si="12"/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'33.Spieltag'!AJ10</f>
        <v>726</v>
      </c>
      <c r="AI10" s="28">
        <f>'33.Spieltag'!AK10</f>
        <v>3</v>
      </c>
      <c r="AJ10" s="23">
        <f t="shared" si="11"/>
        <v>771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'33.Spieltag'!AJ11</f>
        <v>717</v>
      </c>
      <c r="AI11" s="28">
        <f>'33.Spieltag'!AK11</f>
        <v>4</v>
      </c>
      <c r="AJ11" s="23">
        <f t="shared" si="11"/>
        <v>762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'33.Spieltag'!AJ12</f>
        <v>715</v>
      </c>
      <c r="AI12" s="28">
        <f>'33.Spieltag'!AK12</f>
        <v>5</v>
      </c>
      <c r="AJ12" s="23">
        <f t="shared" si="11"/>
        <v>760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MB AC Norbert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'33.Spieltag'!AJ13</f>
        <v>710</v>
      </c>
      <c r="AI13" s="28">
        <f>'33.Spieltag'!AK13</f>
        <v>6</v>
      </c>
      <c r="AJ13" s="23">
        <f t="shared" si="11"/>
        <v>755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'33.Spieltag'!AJ14</f>
        <v>703</v>
      </c>
      <c r="AI14" s="28">
        <f>'33.Spieltag'!AK14</f>
        <v>7</v>
      </c>
      <c r="AJ14" s="23">
        <f t="shared" si="11"/>
        <v>748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Nico1904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'33.Spieltag'!AJ15</f>
        <v>702</v>
      </c>
      <c r="AI15" s="28">
        <f>'33.Spieltag'!AK15</f>
        <v>8</v>
      </c>
      <c r="AJ15" s="23">
        <f t="shared" si="11"/>
        <v>747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'33.Spieltag'!AJ16</f>
        <v>696</v>
      </c>
      <c r="AI16" s="28">
        <f>'33.Spieltag'!AK16</f>
        <v>9</v>
      </c>
      <c r="AJ16" s="23">
        <f t="shared" si="11"/>
        <v>741</v>
      </c>
      <c r="AK16" s="24">
        <f t="shared" si="12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'33.Spieltag'!AJ17</f>
        <v>696</v>
      </c>
      <c r="AI17" s="28">
        <f>'33.Spieltag'!AK17</f>
        <v>9</v>
      </c>
      <c r="AJ17" s="23">
        <f t="shared" si="11"/>
        <v>741</v>
      </c>
      <c r="AK17" s="24">
        <f t="shared" si="12"/>
        <v>9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'33.Spieltag'!AJ18</f>
        <v>696</v>
      </c>
      <c r="AI18" s="28">
        <f>'33.Spieltag'!AK18</f>
        <v>9</v>
      </c>
      <c r="AJ18" s="23">
        <f t="shared" si="11"/>
        <v>741</v>
      </c>
      <c r="AK18" s="24">
        <f t="shared" si="12"/>
        <v>9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'33.Spieltag'!AJ19</f>
        <v>686</v>
      </c>
      <c r="AI19" s="28">
        <f>'33.Spieltag'!AK19</f>
        <v>12</v>
      </c>
      <c r="AJ19" s="23">
        <f t="shared" si="11"/>
        <v>731</v>
      </c>
      <c r="AK19" s="24">
        <f t="shared" si="12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>E20+H20+K20+N20+Q20+T20+W20+Z20+AC20+AF20</f>
        <v>45</v>
      </c>
      <c r="AH20" s="21">
        <f>'33.Spieltag'!AJ20</f>
        <v>683</v>
      </c>
      <c r="AI20" s="28">
        <f>'33.Spieltag'!AK20</f>
        <v>13</v>
      </c>
      <c r="AJ20" s="23">
        <f>AG20+AH20</f>
        <v>728</v>
      </c>
      <c r="AK20" s="24">
        <f t="shared" si="12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shiny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>E21+H21+K21+N21+Q21+T21+W21+Z21+AC21+AF21</f>
        <v>45</v>
      </c>
      <c r="AH21" s="21">
        <f>'33.Spieltag'!AJ21</f>
        <v>670</v>
      </c>
      <c r="AI21" s="28">
        <f>'33.Spieltag'!AK21</f>
        <v>14</v>
      </c>
      <c r="AJ21" s="23">
        <f>AG21+AH21</f>
        <v>715</v>
      </c>
      <c r="AK21" s="24">
        <f t="shared" si="12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Tanja04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>E22+H22+K22+N22+Q22+T22+W22+Z22+AC22+AF22</f>
        <v>45</v>
      </c>
      <c r="AH22" s="21">
        <f>'33.Spieltag'!AJ22</f>
        <v>654</v>
      </c>
      <c r="AI22" s="28">
        <f>'33.Spieltag'!AK22</f>
        <v>15</v>
      </c>
      <c r="AJ22" s="23">
        <f>AG22+AH22</f>
        <v>699</v>
      </c>
      <c r="AK22" s="24">
        <f t="shared" si="12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Thomas Bülles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>E23+H23+K23+N23+Q23+T23+W23+Z23+AC23+AF23</f>
        <v>45</v>
      </c>
      <c r="AH23" s="21">
        <f>'33.Spieltag'!AJ23</f>
        <v>651</v>
      </c>
      <c r="AI23" s="28">
        <f>'33.Spieltag'!AK23</f>
        <v>16</v>
      </c>
      <c r="AJ23" s="23">
        <f>AG23+AH23</f>
        <v>696</v>
      </c>
      <c r="AK23" s="24">
        <f t="shared" si="12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UltraGE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>E24+H24+K24+N24+Q24+T24+W24+Z24+AC24+AF24</f>
        <v>45</v>
      </c>
      <c r="AH24" s="21">
        <f>'33.Spieltag'!AJ24</f>
        <v>585</v>
      </c>
      <c r="AI24" s="28">
        <f>'33.Spieltag'!AK24</f>
        <v>17</v>
      </c>
      <c r="AJ24" s="23">
        <f>AG24+AH24</f>
        <v>630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'13.Spieltag'!B25</f>
        <v>0</v>
      </c>
      <c r="C25" s="17"/>
      <c r="D25" s="18"/>
      <c r="E25" s="19" t="str">
        <f t="shared" ref="E25:E26" si="1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:H26" si="1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:K26" si="1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:N26" si="1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:Q26" si="1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:T26" si="1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:W26" si="2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:Z26" si="2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:AC26" si="2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:AG26" si="23">E25+H25+K25+N25+Q25+T25+W25+Z25+AC25+AF25</f>
        <v>45</v>
      </c>
      <c r="AH25" s="21">
        <f>'33.Spieltag'!AJ25</f>
        <v>450</v>
      </c>
      <c r="AI25" s="28">
        <f>'33.Spieltag'!AK25</f>
        <v>18</v>
      </c>
      <c r="AJ25" s="23">
        <f t="shared" ref="AJ25:AJ26" si="24">AG25+AH25</f>
        <v>495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'13.Spieltag'!B26</f>
        <v>0</v>
      </c>
      <c r="C26" s="17"/>
      <c r="D26" s="18"/>
      <c r="E26" s="19" t="str">
        <f t="shared" si="14"/>
        <v>5</v>
      </c>
      <c r="F26" s="17"/>
      <c r="G26" s="18"/>
      <c r="H26" s="19" t="str">
        <f t="shared" si="15"/>
        <v>5</v>
      </c>
      <c r="I26" s="17"/>
      <c r="J26" s="18"/>
      <c r="K26" s="19" t="str">
        <f t="shared" si="16"/>
        <v>5</v>
      </c>
      <c r="L26" s="17"/>
      <c r="M26" s="18"/>
      <c r="N26" s="19" t="str">
        <f t="shared" si="17"/>
        <v>5</v>
      </c>
      <c r="O26" s="17"/>
      <c r="P26" s="18"/>
      <c r="Q26" s="19" t="str">
        <f t="shared" si="18"/>
        <v>5</v>
      </c>
      <c r="R26" s="17"/>
      <c r="S26" s="18"/>
      <c r="T26" s="19" t="str">
        <f t="shared" si="19"/>
        <v>5</v>
      </c>
      <c r="U26" s="17"/>
      <c r="V26" s="18"/>
      <c r="W26" s="19" t="str">
        <f t="shared" si="20"/>
        <v>5</v>
      </c>
      <c r="X26" s="17"/>
      <c r="Y26" s="18"/>
      <c r="Z26" s="19" t="str">
        <f t="shared" si="21"/>
        <v>5</v>
      </c>
      <c r="AA26" s="17"/>
      <c r="AB26" s="18"/>
      <c r="AC26" s="19" t="str">
        <f t="shared" si="22"/>
        <v>5</v>
      </c>
      <c r="AD26" s="27"/>
      <c r="AE26" s="25"/>
      <c r="AF26" s="19"/>
      <c r="AG26" s="20">
        <f t="shared" si="23"/>
        <v>45</v>
      </c>
      <c r="AH26" s="21">
        <f>'33.Spieltag'!AJ26</f>
        <v>450</v>
      </c>
      <c r="AI26" s="28">
        <f>'33.Spieltag'!AK26</f>
        <v>18</v>
      </c>
      <c r="AJ26" s="23">
        <f t="shared" si="24"/>
        <v>495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4" priority="25" operator="equal">
      <formula>"Schalke 04"</formula>
    </cfRule>
  </conditionalFormatting>
  <conditionalFormatting sqref="A31:A1048576 A1:A3 A5:A26">
    <cfRule type="colorScale" priority="6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" priority="7">
      <formula>($AG8&gt;40)</formula>
    </cfRule>
  </conditionalFormatting>
  <conditionalFormatting sqref="F3 L3 O3 R3 U3 I3 AA3 X3 I1 L1 O1 C3 R1 U1 AA1">
    <cfRule type="cellIs" dxfId="2" priority="3" operator="equal">
      <formula>"Schalke 04"</formula>
    </cfRule>
  </conditionalFormatting>
  <conditionalFormatting sqref="L1 X1 O1 AA3 F1 C1">
    <cfRule type="cellIs" dxfId="1" priority="2" operator="equal">
      <formula>"Schalke 04"</formula>
    </cfRule>
  </conditionalFormatting>
  <conditionalFormatting sqref="AG28:AG1048576 AG1:AG26">
    <cfRule type="top10" dxfId="0" priority="140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Ergebnisse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2023-02-27T08:13:45Z</cp:lastPrinted>
  <dcterms:created xsi:type="dcterms:W3CDTF">1998-11-12T06:25:58Z</dcterms:created>
  <dcterms:modified xsi:type="dcterms:W3CDTF">2023-02-27T08:18:50Z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