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3795698688/WOPIServiceId_TP_DROPBOX_PLUS/WOPIUserId_-/"/>
    </mc:Choice>
  </mc:AlternateContent>
  <xr:revisionPtr revIDLastSave="2750" documentId="13_ncr:1_{C8761AE8-9911-48CA-B427-C9167315A45A}" xr6:coauthVersionLast="47" xr6:coauthVersionMax="47" xr10:uidLastSave="{8C5BF757-AA5A-401D-B618-D7712D274C35}"/>
  <bookViews>
    <workbookView xWindow="-120" yWindow="-120" windowWidth="29040" windowHeight="15720" tabRatio="571" firstSheet="28" activeTab="3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'13.Spieltag'!$A$4:$AJ$25</definedName>
    <definedName name="_xlnm.Print_Area" localSheetId="13">'14.Spieltag'!$A$4:$AJ$25</definedName>
    <definedName name="_xlnm.Print_Area" localSheetId="14">'15.Spieltag'!$A$4:$AJ$25</definedName>
    <definedName name="_xlnm.Print_Area" localSheetId="15">'16.Spieltag'!$A$4:$AJ$25</definedName>
    <definedName name="_xlnm.Print_Area" localSheetId="16">'17.Spieltag'!$A$4:$AJ$24</definedName>
    <definedName name="_xlnm.Print_Area" localSheetId="17">'18.Spieltag'!$A$1:$AJ$24</definedName>
    <definedName name="_xlnm.Print_Area" localSheetId="18">'19.Spieltag'!$A$4:$AJ$24</definedName>
    <definedName name="_xlnm.Print_Area" localSheetId="1">'2.Spieltag '!$A$4:$AJ$25</definedName>
    <definedName name="_xlnm.Print_Area" localSheetId="19">'20.Spieltag'!$A$4:$AJ$24</definedName>
    <definedName name="_xlnm.Print_Area" localSheetId="20">'21.Spieltag'!$A$4:$AJ$24</definedName>
    <definedName name="_xlnm.Print_Area" localSheetId="21">'22.Spieltag'!$A$1:$AJ$24</definedName>
    <definedName name="_xlnm.Print_Area" localSheetId="22">'23.Spieltag'!$A$4:$AJ$25</definedName>
    <definedName name="_xlnm.Print_Area" localSheetId="23">'24.Spieltag'!$A$4:$AJ$25</definedName>
    <definedName name="_xlnm.Print_Area" localSheetId="25">'26.Spieltag'!$A$1:$AJ$24</definedName>
    <definedName name="_xlnm.Print_Area" localSheetId="26">'27.Spieltag'!$A$4:$AJ$24</definedName>
    <definedName name="_xlnm.Print_Area" localSheetId="27">'28.Spieltag'!$A$1:$AJ$24</definedName>
    <definedName name="_xlnm.Print_Area" localSheetId="2">'3.Spieltag'!$A$4:$AG$33</definedName>
    <definedName name="_xlnm.Print_Area" localSheetId="29">'30.Spieltag'!$A$4:$AJ$18</definedName>
    <definedName name="_xlnm.Print_Area" localSheetId="31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9" i="27" l="1"/>
  <c r="AI9" i="27" s="1"/>
  <c r="AH9" i="16" s="1"/>
  <c r="AH10" i="27"/>
  <c r="AH11" i="27"/>
  <c r="AI11" i="27" s="1"/>
  <c r="AH11" i="16" s="1"/>
  <c r="AH12" i="27"/>
  <c r="AI12" i="27" s="1"/>
  <c r="AH12" i="16" s="1"/>
  <c r="AH13" i="27"/>
  <c r="AH14" i="27"/>
  <c r="AH15" i="27"/>
  <c r="AH16" i="27"/>
  <c r="AH17" i="27"/>
  <c r="AH18" i="27"/>
  <c r="AH19" i="27"/>
  <c r="AI19" i="27" s="1"/>
  <c r="AH19" i="16" s="1"/>
  <c r="AH20" i="27"/>
  <c r="AI20" i="27" s="1"/>
  <c r="AH20" i="16" s="1"/>
  <c r="AH21" i="27"/>
  <c r="AH22" i="27"/>
  <c r="AH23" i="27"/>
  <c r="AH24" i="27"/>
  <c r="AI24" i="27" s="1"/>
  <c r="AH24" i="16" s="1"/>
  <c r="AH25" i="27"/>
  <c r="AH26" i="27"/>
  <c r="AH27" i="27"/>
  <c r="AH28" i="27"/>
  <c r="AH29" i="27"/>
  <c r="AH30" i="27"/>
  <c r="AH31" i="27"/>
  <c r="AI31" i="27" s="1"/>
  <c r="AH31" i="16" s="1"/>
  <c r="AH32" i="27"/>
  <c r="AI32" i="27" s="1"/>
  <c r="AH32" i="16" s="1"/>
  <c r="AH33" i="27"/>
  <c r="AI33" i="27" s="1"/>
  <c r="AH33" i="16" s="1"/>
  <c r="AH34" i="27"/>
  <c r="AH17" i="16"/>
  <c r="AH18" i="16"/>
  <c r="AH29" i="16"/>
  <c r="AH30" i="16"/>
  <c r="AI14" i="27"/>
  <c r="AH14" i="16" s="1"/>
  <c r="AI15" i="27"/>
  <c r="AH15" i="16" s="1"/>
  <c r="AI16" i="27"/>
  <c r="AH16" i="16" s="1"/>
  <c r="AI23" i="27"/>
  <c r="AH23" i="16" s="1"/>
  <c r="AI26" i="27"/>
  <c r="AH26" i="16" s="1"/>
  <c r="AI27" i="27"/>
  <c r="AH27" i="16" s="1"/>
  <c r="AI28" i="27"/>
  <c r="AH28" i="16" s="1"/>
  <c r="AI10" i="27"/>
  <c r="AH10" i="16" s="1"/>
  <c r="AI13" i="27"/>
  <c r="AH13" i="16" s="1"/>
  <c r="AI17" i="27"/>
  <c r="AI18" i="27"/>
  <c r="AI21" i="27"/>
  <c r="AH21" i="16" s="1"/>
  <c r="AI22" i="27"/>
  <c r="AH22" i="16" s="1"/>
  <c r="AI25" i="27"/>
  <c r="AH25" i="16" s="1"/>
  <c r="AI29" i="27"/>
  <c r="AI30" i="27"/>
  <c r="AI34" i="27"/>
  <c r="AH34" i="16" s="1"/>
  <c r="AH8" i="27"/>
  <c r="T3" i="35"/>
  <c r="U3" i="35"/>
  <c r="V3" i="35"/>
  <c r="W3" i="35"/>
  <c r="X3" i="35"/>
  <c r="Y3" i="35"/>
  <c r="Z3" i="35"/>
  <c r="AA3" i="35"/>
  <c r="AB3" i="35"/>
  <c r="AC3" i="35"/>
  <c r="AD3" i="35"/>
  <c r="AE3" i="35"/>
  <c r="AF3" i="35"/>
  <c r="AG3" i="35"/>
  <c r="AH3" i="35"/>
  <c r="AI3" i="35"/>
  <c r="AJ3" i="35"/>
  <c r="T4" i="35"/>
  <c r="U4" i="35"/>
  <c r="V4" i="35"/>
  <c r="W4" i="35"/>
  <c r="X4" i="35"/>
  <c r="Y4" i="35"/>
  <c r="Z4" i="35"/>
  <c r="AA4" i="35"/>
  <c r="AB4" i="35"/>
  <c r="AC4" i="35"/>
  <c r="AD4" i="35"/>
  <c r="AE4" i="35"/>
  <c r="AF4" i="35"/>
  <c r="AG4" i="35"/>
  <c r="AH4" i="35"/>
  <c r="AI4" i="35"/>
  <c r="AJ4" i="35"/>
  <c r="T5" i="35"/>
  <c r="U5" i="35"/>
  <c r="V5" i="35"/>
  <c r="W5" i="35"/>
  <c r="X5" i="35"/>
  <c r="Y5" i="35"/>
  <c r="Z5" i="35"/>
  <c r="AA5" i="35"/>
  <c r="AB5" i="35"/>
  <c r="AC5" i="35"/>
  <c r="AD5" i="35"/>
  <c r="AE5" i="35"/>
  <c r="AF5" i="35"/>
  <c r="AG5" i="35"/>
  <c r="AH5" i="35"/>
  <c r="AI5" i="35"/>
  <c r="AJ5" i="35"/>
  <c r="T6" i="35"/>
  <c r="U6" i="35"/>
  <c r="V6" i="35"/>
  <c r="W6" i="35"/>
  <c r="X6" i="35"/>
  <c r="Y6" i="35"/>
  <c r="Z6" i="35"/>
  <c r="AA6" i="35"/>
  <c r="AB6" i="35"/>
  <c r="AC6" i="35"/>
  <c r="AD6" i="35"/>
  <c r="AE6" i="35"/>
  <c r="AF6" i="35"/>
  <c r="AG6" i="35"/>
  <c r="AH6" i="35"/>
  <c r="AI6" i="35"/>
  <c r="AJ6" i="35"/>
  <c r="T7" i="35"/>
  <c r="U7" i="35"/>
  <c r="V7" i="35"/>
  <c r="W7" i="35"/>
  <c r="X7" i="35"/>
  <c r="Y7" i="35"/>
  <c r="Z7" i="35"/>
  <c r="AA7" i="35"/>
  <c r="AB7" i="35"/>
  <c r="AC7" i="35"/>
  <c r="AD7" i="35"/>
  <c r="AE7" i="35"/>
  <c r="AF7" i="35"/>
  <c r="AG7" i="35"/>
  <c r="AH7" i="35"/>
  <c r="AI7" i="35"/>
  <c r="AJ7" i="35"/>
  <c r="T8" i="35"/>
  <c r="U8" i="35"/>
  <c r="V8" i="35"/>
  <c r="W8" i="35"/>
  <c r="X8" i="35"/>
  <c r="Y8" i="35"/>
  <c r="Z8" i="35"/>
  <c r="AA8" i="35"/>
  <c r="AB8" i="35"/>
  <c r="AC8" i="35"/>
  <c r="AD8" i="35"/>
  <c r="AE8" i="35"/>
  <c r="AF8" i="35"/>
  <c r="AG8" i="35"/>
  <c r="AH8" i="35"/>
  <c r="AI8" i="35"/>
  <c r="AJ8" i="35"/>
  <c r="T9" i="35"/>
  <c r="U9" i="35"/>
  <c r="V9" i="35"/>
  <c r="W9" i="35"/>
  <c r="X9" i="35"/>
  <c r="Y9" i="35"/>
  <c r="Z9" i="35"/>
  <c r="AA9" i="35"/>
  <c r="AB9" i="35"/>
  <c r="AC9" i="35"/>
  <c r="AD9" i="35"/>
  <c r="AE9" i="35"/>
  <c r="AF9" i="35"/>
  <c r="AG9" i="35"/>
  <c r="AH9" i="35"/>
  <c r="AI9" i="35"/>
  <c r="AJ9" i="35"/>
  <c r="T10" i="35"/>
  <c r="U10" i="35"/>
  <c r="V10" i="35"/>
  <c r="W10" i="35"/>
  <c r="X10" i="35"/>
  <c r="Y10" i="35"/>
  <c r="Z10" i="35"/>
  <c r="AA10" i="35"/>
  <c r="AB10" i="35"/>
  <c r="AC10" i="35"/>
  <c r="AD10" i="35"/>
  <c r="AE10" i="35"/>
  <c r="AF10" i="35"/>
  <c r="AG10" i="35"/>
  <c r="AH10" i="35"/>
  <c r="AI10" i="35"/>
  <c r="AJ10" i="35"/>
  <c r="T11" i="35"/>
  <c r="U11" i="35"/>
  <c r="V11" i="35"/>
  <c r="W11" i="35"/>
  <c r="X11" i="35"/>
  <c r="Y11" i="35"/>
  <c r="Z11" i="35"/>
  <c r="AA11" i="35"/>
  <c r="AB11" i="35"/>
  <c r="AC11" i="35"/>
  <c r="AD11" i="35"/>
  <c r="AE11" i="35"/>
  <c r="AF11" i="35"/>
  <c r="AG11" i="35"/>
  <c r="AH11" i="35"/>
  <c r="AI11" i="35"/>
  <c r="AJ11" i="35"/>
  <c r="T12" i="35"/>
  <c r="U12" i="35"/>
  <c r="V12" i="35"/>
  <c r="W12" i="35"/>
  <c r="X12" i="35"/>
  <c r="Y12" i="35"/>
  <c r="Z12" i="35"/>
  <c r="AA12" i="35"/>
  <c r="AB12" i="35"/>
  <c r="AC12" i="35"/>
  <c r="AD12" i="35"/>
  <c r="AE12" i="35"/>
  <c r="AF12" i="35"/>
  <c r="AG12" i="35"/>
  <c r="AH12" i="35"/>
  <c r="AI12" i="35"/>
  <c r="AJ12" i="35"/>
  <c r="T13" i="35"/>
  <c r="U13" i="35"/>
  <c r="V13" i="35"/>
  <c r="W13" i="35"/>
  <c r="X13" i="35"/>
  <c r="Y13" i="35"/>
  <c r="Z13" i="35"/>
  <c r="AA13" i="35"/>
  <c r="AB13" i="35"/>
  <c r="AC13" i="35"/>
  <c r="AD13" i="35"/>
  <c r="AE13" i="35"/>
  <c r="AF13" i="35"/>
  <c r="AG13" i="35"/>
  <c r="AH13" i="35"/>
  <c r="AI13" i="35"/>
  <c r="AJ13" i="35"/>
  <c r="T14" i="35"/>
  <c r="U14" i="35"/>
  <c r="V14" i="35"/>
  <c r="W14" i="35"/>
  <c r="X14" i="35"/>
  <c r="Y14" i="35"/>
  <c r="Z14" i="35"/>
  <c r="AA14" i="35"/>
  <c r="AB14" i="35"/>
  <c r="AC14" i="35"/>
  <c r="AD14" i="35"/>
  <c r="AE14" i="35"/>
  <c r="AF14" i="35"/>
  <c r="AG14" i="35"/>
  <c r="AH14" i="35"/>
  <c r="AI14" i="35"/>
  <c r="AJ14" i="35"/>
  <c r="T15" i="35"/>
  <c r="U15" i="35"/>
  <c r="V15" i="35"/>
  <c r="W15" i="35"/>
  <c r="X15" i="35"/>
  <c r="Y15" i="35"/>
  <c r="Z15" i="35"/>
  <c r="AA15" i="35"/>
  <c r="AB15" i="35"/>
  <c r="AC15" i="35"/>
  <c r="AD15" i="35"/>
  <c r="AE15" i="35"/>
  <c r="AF15" i="35"/>
  <c r="AG15" i="35"/>
  <c r="AH15" i="35"/>
  <c r="AI15" i="35"/>
  <c r="AJ15" i="35"/>
  <c r="T16" i="35"/>
  <c r="U16" i="35"/>
  <c r="V16" i="35"/>
  <c r="W16" i="35"/>
  <c r="X16" i="35"/>
  <c r="Y16" i="35"/>
  <c r="Z16" i="35"/>
  <c r="AA16" i="35"/>
  <c r="AB16" i="35"/>
  <c r="AC16" i="35"/>
  <c r="AD16" i="35"/>
  <c r="AE16" i="35"/>
  <c r="AF16" i="35"/>
  <c r="AG16" i="35"/>
  <c r="AH16" i="35"/>
  <c r="AI16" i="35"/>
  <c r="AJ16" i="35"/>
  <c r="T17" i="35"/>
  <c r="U17" i="35"/>
  <c r="V17" i="35"/>
  <c r="W17" i="35"/>
  <c r="X17" i="35"/>
  <c r="Y17" i="35"/>
  <c r="Z17" i="35"/>
  <c r="AA17" i="35"/>
  <c r="AB17" i="35"/>
  <c r="AC17" i="35"/>
  <c r="AD17" i="35"/>
  <c r="AE17" i="35"/>
  <c r="AF17" i="35"/>
  <c r="AG17" i="35"/>
  <c r="AH17" i="35"/>
  <c r="AI17" i="35"/>
  <c r="AJ17" i="35"/>
  <c r="T18" i="35"/>
  <c r="U18" i="35"/>
  <c r="V18" i="35"/>
  <c r="W18" i="35"/>
  <c r="X18" i="35"/>
  <c r="Y18" i="35"/>
  <c r="Z18" i="35"/>
  <c r="AA18" i="35"/>
  <c r="AB18" i="35"/>
  <c r="AC18" i="35"/>
  <c r="AD18" i="35"/>
  <c r="AE18" i="35"/>
  <c r="AF18" i="35"/>
  <c r="AG18" i="35"/>
  <c r="AH18" i="35"/>
  <c r="AI18" i="35"/>
  <c r="AJ18" i="35"/>
  <c r="T19" i="35"/>
  <c r="U19" i="35"/>
  <c r="V19" i="35"/>
  <c r="W19" i="35"/>
  <c r="X19" i="35"/>
  <c r="Y19" i="35"/>
  <c r="Z19" i="35"/>
  <c r="AA19" i="35"/>
  <c r="AB19" i="35"/>
  <c r="AC19" i="35"/>
  <c r="AD19" i="35"/>
  <c r="AE19" i="35"/>
  <c r="AF19" i="35"/>
  <c r="AG19" i="35"/>
  <c r="AH19" i="35"/>
  <c r="AI19" i="35"/>
  <c r="AJ19" i="35"/>
  <c r="T20" i="35"/>
  <c r="U20" i="35"/>
  <c r="V20" i="35"/>
  <c r="W20" i="35"/>
  <c r="X20" i="35"/>
  <c r="Y20" i="35"/>
  <c r="Z20" i="35"/>
  <c r="AA20" i="35"/>
  <c r="AB20" i="35"/>
  <c r="AC20" i="35"/>
  <c r="AD20" i="35"/>
  <c r="AE20" i="35"/>
  <c r="AF20" i="35"/>
  <c r="AG20" i="35"/>
  <c r="AH20" i="35"/>
  <c r="AI20" i="35"/>
  <c r="AJ20" i="35"/>
  <c r="T21" i="35"/>
  <c r="U21" i="35"/>
  <c r="V21" i="35"/>
  <c r="W21" i="35"/>
  <c r="X21" i="35"/>
  <c r="Y21" i="35"/>
  <c r="Z21" i="35"/>
  <c r="AA21" i="35"/>
  <c r="AB21" i="35"/>
  <c r="AC21" i="35"/>
  <c r="AD21" i="35"/>
  <c r="AE21" i="35"/>
  <c r="AF21" i="35"/>
  <c r="AG21" i="35"/>
  <c r="AH21" i="35"/>
  <c r="AI21" i="35"/>
  <c r="AJ21" i="35"/>
  <c r="T22" i="35"/>
  <c r="U22" i="35"/>
  <c r="V22" i="35"/>
  <c r="W22" i="35"/>
  <c r="X22" i="35"/>
  <c r="Y22" i="35"/>
  <c r="Z22" i="35"/>
  <c r="AA22" i="35"/>
  <c r="AB22" i="35"/>
  <c r="AC22" i="35"/>
  <c r="AD22" i="35"/>
  <c r="AE22" i="35"/>
  <c r="AF22" i="35"/>
  <c r="AG22" i="35"/>
  <c r="AH22" i="35"/>
  <c r="AI22" i="35"/>
  <c r="AJ22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T26" i="35"/>
  <c r="U26" i="35"/>
  <c r="V26" i="35"/>
  <c r="W26" i="35"/>
  <c r="X26" i="35"/>
  <c r="Y26" i="35"/>
  <c r="Z26" i="35"/>
  <c r="AA26" i="35"/>
  <c r="AB26" i="35"/>
  <c r="AC26" i="35"/>
  <c r="AD26" i="35"/>
  <c r="AE26" i="35"/>
  <c r="AF26" i="35"/>
  <c r="AG26" i="35"/>
  <c r="AH26" i="35"/>
  <c r="AI26" i="35"/>
  <c r="AJ26" i="35"/>
  <c r="T27" i="35"/>
  <c r="U27" i="35"/>
  <c r="V27" i="35"/>
  <c r="W27" i="35"/>
  <c r="X27" i="35"/>
  <c r="Y27" i="35"/>
  <c r="Z27" i="35"/>
  <c r="AA27" i="35"/>
  <c r="AB27" i="35"/>
  <c r="AC27" i="35"/>
  <c r="AD27" i="35"/>
  <c r="AE27" i="35"/>
  <c r="AF27" i="35"/>
  <c r="AG27" i="35"/>
  <c r="AH27" i="35"/>
  <c r="AI27" i="35"/>
  <c r="AJ27" i="35"/>
  <c r="T28" i="35"/>
  <c r="U28" i="35"/>
  <c r="V28" i="35"/>
  <c r="W28" i="35"/>
  <c r="X28" i="35"/>
  <c r="Y28" i="35"/>
  <c r="Z28" i="35"/>
  <c r="AA28" i="35"/>
  <c r="AB28" i="35"/>
  <c r="AC28" i="35"/>
  <c r="AD28" i="35"/>
  <c r="AE28" i="35"/>
  <c r="AF28" i="35"/>
  <c r="AG28" i="35"/>
  <c r="AH28" i="35"/>
  <c r="AI28" i="35"/>
  <c r="AJ28" i="35"/>
  <c r="T29" i="35"/>
  <c r="U29" i="35"/>
  <c r="V29" i="35"/>
  <c r="W29" i="35"/>
  <c r="X29" i="35"/>
  <c r="Y29" i="35"/>
  <c r="Z29" i="35"/>
  <c r="AA29" i="35"/>
  <c r="AB29" i="35"/>
  <c r="AC29" i="35"/>
  <c r="AD29" i="35"/>
  <c r="AE29" i="35"/>
  <c r="AF29" i="35"/>
  <c r="AG29" i="35"/>
  <c r="AH29" i="35"/>
  <c r="AI29" i="35"/>
  <c r="AJ29" i="35"/>
  <c r="N33" i="34"/>
  <c r="W9" i="34"/>
  <c r="W10" i="34"/>
  <c r="W11" i="34"/>
  <c r="W12" i="34"/>
  <c r="W13" i="34"/>
  <c r="W15" i="34"/>
  <c r="W16" i="34"/>
  <c r="W17" i="34"/>
  <c r="W18" i="34"/>
  <c r="W19" i="34"/>
  <c r="W20" i="34"/>
  <c r="W21" i="34"/>
  <c r="W22" i="34"/>
  <c r="W24" i="34"/>
  <c r="W25" i="34"/>
  <c r="W28" i="34"/>
  <c r="W29" i="34"/>
  <c r="W30" i="34"/>
  <c r="W31" i="34"/>
  <c r="W32" i="34"/>
  <c r="W33" i="34"/>
  <c r="W34" i="34"/>
  <c r="W8" i="34"/>
  <c r="Z8" i="16"/>
  <c r="W8" i="16"/>
  <c r="T8" i="16"/>
  <c r="Q8" i="16"/>
  <c r="N8" i="16"/>
  <c r="K8" i="16"/>
  <c r="H8" i="16"/>
  <c r="E8" i="16"/>
  <c r="T9" i="16"/>
  <c r="T10" i="16"/>
  <c r="T11" i="16"/>
  <c r="T12" i="16"/>
  <c r="T13" i="16"/>
  <c r="T15" i="16"/>
  <c r="T16" i="16"/>
  <c r="T17" i="16"/>
  <c r="T18" i="16"/>
  <c r="T19" i="16"/>
  <c r="T20" i="16"/>
  <c r="T21" i="16"/>
  <c r="T22" i="16"/>
  <c r="T24" i="16"/>
  <c r="T25" i="16"/>
  <c r="T28" i="16"/>
  <c r="T29" i="16"/>
  <c r="T30" i="16"/>
  <c r="T31" i="16"/>
  <c r="T32" i="16"/>
  <c r="T33" i="16"/>
  <c r="T34" i="16"/>
  <c r="Z25" i="4"/>
  <c r="N9" i="27"/>
  <c r="N10" i="27"/>
  <c r="N11" i="27"/>
  <c r="N12" i="27"/>
  <c r="N13" i="27"/>
  <c r="N15" i="27"/>
  <c r="N16" i="27"/>
  <c r="N17" i="27"/>
  <c r="N18" i="27"/>
  <c r="N19" i="27"/>
  <c r="N20" i="27"/>
  <c r="N21" i="27"/>
  <c r="N22" i="27"/>
  <c r="N24" i="27"/>
  <c r="N25" i="27"/>
  <c r="N29" i="27"/>
  <c r="N30" i="27"/>
  <c r="N31" i="27"/>
  <c r="N33" i="27"/>
  <c r="N34" i="27"/>
  <c r="N8" i="27"/>
  <c r="AC34" i="27"/>
  <c r="Z34" i="27"/>
  <c r="W34" i="27"/>
  <c r="T34" i="27"/>
  <c r="Q34" i="27"/>
  <c r="K34" i="27"/>
  <c r="H34" i="27"/>
  <c r="E34" i="27"/>
  <c r="AC33" i="27"/>
  <c r="Z33" i="27"/>
  <c r="W33" i="27"/>
  <c r="T33" i="27"/>
  <c r="Q33" i="27"/>
  <c r="K33" i="27"/>
  <c r="H33" i="27"/>
  <c r="E33" i="27"/>
  <c r="AC31" i="27"/>
  <c r="Z31" i="27"/>
  <c r="W31" i="27"/>
  <c r="T31" i="27"/>
  <c r="Q31" i="27"/>
  <c r="K31" i="27"/>
  <c r="H31" i="27"/>
  <c r="E31" i="27"/>
  <c r="AC30" i="27"/>
  <c r="Z30" i="27"/>
  <c r="W30" i="27"/>
  <c r="T30" i="27"/>
  <c r="Q30" i="27"/>
  <c r="K30" i="27"/>
  <c r="H30" i="27"/>
  <c r="E30" i="27"/>
  <c r="AC29" i="27"/>
  <c r="Z29" i="27"/>
  <c r="W29" i="27"/>
  <c r="T29" i="27"/>
  <c r="Q29" i="27"/>
  <c r="K29" i="27"/>
  <c r="H29" i="27"/>
  <c r="E29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3" i="27"/>
  <c r="Z13" i="27"/>
  <c r="W13" i="27"/>
  <c r="T13" i="27"/>
  <c r="Q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AH30" i="35"/>
  <c r="AH31" i="35"/>
  <c r="AH32" i="35"/>
  <c r="AH33" i="35"/>
  <c r="AH34" i="35"/>
  <c r="AH35" i="35"/>
  <c r="AH36" i="35"/>
  <c r="AH37" i="35"/>
  <c r="AH38" i="35"/>
  <c r="AH39" i="35"/>
  <c r="AH40" i="35"/>
  <c r="AH41" i="35"/>
  <c r="AH42" i="35"/>
  <c r="AH43" i="35"/>
  <c r="AH44" i="35"/>
  <c r="AH45" i="35"/>
  <c r="AH46" i="35"/>
  <c r="AH47" i="35"/>
  <c r="AH48" i="35"/>
  <c r="Z16" i="5"/>
  <c r="W16" i="5"/>
  <c r="T16" i="5"/>
  <c r="Q16" i="5"/>
  <c r="N16" i="5"/>
  <c r="K16" i="5"/>
  <c r="H16" i="5"/>
  <c r="E16" i="5"/>
  <c r="Z27" i="5"/>
  <c r="Z17" i="5"/>
  <c r="Z12" i="5"/>
  <c r="Z8" i="5"/>
  <c r="Z9" i="5"/>
  <c r="Z10" i="5"/>
  <c r="Z11" i="5"/>
  <c r="Z13" i="5"/>
  <c r="Z15" i="5"/>
  <c r="Z18" i="5"/>
  <c r="Z19" i="5"/>
  <c r="Z20" i="5"/>
  <c r="Z21" i="5"/>
  <c r="Z22" i="5"/>
  <c r="Z24" i="5"/>
  <c r="Z25" i="5"/>
  <c r="Z28" i="5"/>
  <c r="Z29" i="5"/>
  <c r="Z30" i="5"/>
  <c r="Z31" i="5"/>
  <c r="Z32" i="5"/>
  <c r="Z33" i="5"/>
  <c r="Z34" i="5"/>
  <c r="Z34" i="4"/>
  <c r="AC31" i="4"/>
  <c r="Z9" i="4"/>
  <c r="Z10" i="4"/>
  <c r="Z11" i="4"/>
  <c r="Z12" i="4"/>
  <c r="Z13" i="4"/>
  <c r="Z15" i="4"/>
  <c r="Z16" i="4"/>
  <c r="Z17" i="4"/>
  <c r="Z18" i="4"/>
  <c r="Z19" i="4"/>
  <c r="Z20" i="4"/>
  <c r="Z21" i="4"/>
  <c r="Z22" i="4"/>
  <c r="Z24" i="4"/>
  <c r="Z26" i="4"/>
  <c r="Z27" i="4"/>
  <c r="Z28" i="4"/>
  <c r="Z29" i="4"/>
  <c r="Z30" i="4"/>
  <c r="Z31" i="4"/>
  <c r="Z32" i="4"/>
  <c r="Z33" i="4"/>
  <c r="Z8" i="4"/>
  <c r="Z17" i="3"/>
  <c r="Z20" i="3"/>
  <c r="Z9" i="3"/>
  <c r="Z10" i="3"/>
  <c r="Z11" i="3"/>
  <c r="Z12" i="3"/>
  <c r="Z15" i="3"/>
  <c r="Z16" i="3"/>
  <c r="Z18" i="3"/>
  <c r="Z19" i="3"/>
  <c r="Z21" i="3"/>
  <c r="Z22" i="3"/>
  <c r="Z24" i="3"/>
  <c r="Z25" i="3"/>
  <c r="Z26" i="3"/>
  <c r="Z27" i="3"/>
  <c r="Z28" i="3"/>
  <c r="Z29" i="3"/>
  <c r="Z30" i="3"/>
  <c r="Z31" i="3"/>
  <c r="Z33" i="3"/>
  <c r="Z34" i="3"/>
  <c r="Z8" i="3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T24" i="2"/>
  <c r="W24" i="2"/>
  <c r="Z8" i="2"/>
  <c r="T17" i="6"/>
  <c r="T27" i="6"/>
  <c r="T9" i="6"/>
  <c r="T10" i="6"/>
  <c r="T11" i="6"/>
  <c r="T12" i="6"/>
  <c r="T13" i="6"/>
  <c r="T15" i="6"/>
  <c r="T16" i="6"/>
  <c r="T18" i="6"/>
  <c r="T19" i="6"/>
  <c r="T20" i="6"/>
  <c r="T21" i="6"/>
  <c r="T22" i="6"/>
  <c r="T24" i="6"/>
  <c r="T25" i="6"/>
  <c r="T26" i="6"/>
  <c r="T28" i="6"/>
  <c r="T29" i="6"/>
  <c r="T30" i="6"/>
  <c r="T31" i="6"/>
  <c r="T32" i="6"/>
  <c r="T33" i="6"/>
  <c r="T34" i="6"/>
  <c r="T8" i="6"/>
  <c r="Q8" i="11"/>
  <c r="T8" i="11"/>
  <c r="W8" i="11"/>
  <c r="W26" i="11"/>
  <c r="Z26" i="11"/>
  <c r="H29" i="11"/>
  <c r="Z9" i="11"/>
  <c r="Z10" i="11"/>
  <c r="Z11" i="11"/>
  <c r="Z12" i="11"/>
  <c r="Z13" i="11"/>
  <c r="Z15" i="11"/>
  <c r="Z16" i="11"/>
  <c r="Z17" i="11"/>
  <c r="Z18" i="11"/>
  <c r="Z19" i="11"/>
  <c r="Z20" i="11"/>
  <c r="Z21" i="11"/>
  <c r="Z22" i="11"/>
  <c r="Z23" i="11"/>
  <c r="Z24" i="11"/>
  <c r="Z25" i="11"/>
  <c r="Z27" i="11"/>
  <c r="Z28" i="11"/>
  <c r="Z29" i="11"/>
  <c r="Z30" i="11"/>
  <c r="Z31" i="11"/>
  <c r="Z32" i="11"/>
  <c r="Z33" i="11"/>
  <c r="Z34" i="11"/>
  <c r="Z8" i="11"/>
  <c r="H9" i="12"/>
  <c r="H10" i="12"/>
  <c r="H11" i="12"/>
  <c r="H12" i="12"/>
  <c r="H13" i="12"/>
  <c r="H15" i="12"/>
  <c r="H16" i="12"/>
  <c r="H17" i="12"/>
  <c r="H18" i="12"/>
  <c r="H19" i="12"/>
  <c r="H20" i="12"/>
  <c r="H21" i="12"/>
  <c r="H22" i="12"/>
  <c r="H24" i="12"/>
  <c r="H25" i="12"/>
  <c r="H26" i="12"/>
  <c r="H27" i="12"/>
  <c r="H28" i="12"/>
  <c r="H29" i="12"/>
  <c r="H30" i="12"/>
  <c r="H31" i="12"/>
  <c r="H32" i="12"/>
  <c r="H33" i="12"/>
  <c r="H34" i="12"/>
  <c r="H8" i="12"/>
  <c r="Z12" i="13"/>
  <c r="W12" i="13"/>
  <c r="T12" i="13"/>
  <c r="Q12" i="13"/>
  <c r="N12" i="13"/>
  <c r="K12" i="13"/>
  <c r="H12" i="13"/>
  <c r="E12" i="13"/>
  <c r="T9" i="13"/>
  <c r="T10" i="13"/>
  <c r="T11" i="13"/>
  <c r="T13" i="13"/>
  <c r="T15" i="13"/>
  <c r="T16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8" i="13"/>
  <c r="Z19" i="14"/>
  <c r="W19" i="14"/>
  <c r="T19" i="14"/>
  <c r="Q19" i="14"/>
  <c r="N19" i="14"/>
  <c r="K19" i="14"/>
  <c r="H19" i="14"/>
  <c r="E19" i="14"/>
  <c r="W10" i="14"/>
  <c r="W25" i="14"/>
  <c r="Z25" i="14"/>
  <c r="T9" i="14"/>
  <c r="T10" i="14"/>
  <c r="T11" i="14"/>
  <c r="T12" i="14"/>
  <c r="T13" i="14"/>
  <c r="T15" i="14"/>
  <c r="T16" i="14"/>
  <c r="T17" i="14"/>
  <c r="T18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8" i="14"/>
  <c r="Z21" i="15"/>
  <c r="AC12" i="15"/>
  <c r="W9" i="15"/>
  <c r="W10" i="15"/>
  <c r="W11" i="15"/>
  <c r="W12" i="15"/>
  <c r="W13" i="15"/>
  <c r="W15" i="15"/>
  <c r="W16" i="15"/>
  <c r="W17" i="15"/>
  <c r="W18" i="15"/>
  <c r="W19" i="15"/>
  <c r="W20" i="15"/>
  <c r="W21" i="15"/>
  <c r="W22" i="15"/>
  <c r="W24" i="15"/>
  <c r="W25" i="15"/>
  <c r="W26" i="15"/>
  <c r="W27" i="15"/>
  <c r="W28" i="15"/>
  <c r="W29" i="15"/>
  <c r="W30" i="15"/>
  <c r="W31" i="15"/>
  <c r="W32" i="15"/>
  <c r="W33" i="15"/>
  <c r="W34" i="15"/>
  <c r="W8" i="15"/>
  <c r="Q9" i="7"/>
  <c r="Q10" i="7"/>
  <c r="Q11" i="7"/>
  <c r="Q12" i="7"/>
  <c r="Q13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8" i="7"/>
  <c r="AC17" i="18"/>
  <c r="N9" i="18"/>
  <c r="N10" i="18"/>
  <c r="N11" i="18"/>
  <c r="N12" i="18"/>
  <c r="N13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8" i="18"/>
  <c r="T19" i="10"/>
  <c r="W19" i="10"/>
  <c r="AC9" i="10"/>
  <c r="AC10" i="10"/>
  <c r="AC11" i="10"/>
  <c r="AC12" i="10"/>
  <c r="AC13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3" i="10"/>
  <c r="AC34" i="10"/>
  <c r="AC8" i="10"/>
  <c r="T17" i="20"/>
  <c r="T9" i="20"/>
  <c r="W9" i="20"/>
  <c r="Z9" i="20"/>
  <c r="T10" i="20"/>
  <c r="T11" i="20"/>
  <c r="T12" i="20"/>
  <c r="T13" i="20"/>
  <c r="T15" i="20"/>
  <c r="T16" i="20"/>
  <c r="T18" i="20"/>
  <c r="T19" i="20"/>
  <c r="T20" i="20"/>
  <c r="T21" i="20"/>
  <c r="T22" i="20"/>
  <c r="T23" i="20"/>
  <c r="T24" i="20"/>
  <c r="T25" i="20"/>
  <c r="T26" i="20"/>
  <c r="T27" i="20"/>
  <c r="T29" i="20"/>
  <c r="T30" i="20"/>
  <c r="T31" i="20"/>
  <c r="T32" i="20"/>
  <c r="T33" i="20"/>
  <c r="T34" i="20"/>
  <c r="T8" i="20"/>
  <c r="BL35" i="35"/>
  <c r="Q23" i="21"/>
  <c r="Z21" i="21"/>
  <c r="AC9" i="21"/>
  <c r="AC10" i="21"/>
  <c r="AC11" i="21"/>
  <c r="AC12" i="21"/>
  <c r="AC13" i="21"/>
  <c r="AC15" i="21"/>
  <c r="AC16" i="21"/>
  <c r="AC17" i="21"/>
  <c r="AC18" i="21"/>
  <c r="AC19" i="21"/>
  <c r="AC20" i="21"/>
  <c r="AC21" i="21"/>
  <c r="AC22" i="21"/>
  <c r="AC23" i="21"/>
  <c r="AC24" i="21"/>
  <c r="AC25" i="21"/>
  <c r="AC26" i="21"/>
  <c r="AC27" i="21"/>
  <c r="AC28" i="21"/>
  <c r="AC29" i="21"/>
  <c r="AC30" i="21"/>
  <c r="AC31" i="21"/>
  <c r="AC32" i="21"/>
  <c r="AC33" i="21"/>
  <c r="AC34" i="21"/>
  <c r="AC8" i="21"/>
  <c r="AY35" i="35"/>
  <c r="BG38" i="35"/>
  <c r="BI38" i="35"/>
  <c r="BE38" i="35"/>
  <c r="AC9" i="22"/>
  <c r="AC10" i="22"/>
  <c r="AC11" i="22"/>
  <c r="AC12" i="22"/>
  <c r="AC13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33" i="22"/>
  <c r="AC34" i="22"/>
  <c r="AC8" i="22"/>
  <c r="N32" i="23"/>
  <c r="E10" i="23"/>
  <c r="E11" i="23"/>
  <c r="E12" i="23"/>
  <c r="E13" i="23"/>
  <c r="E15" i="23"/>
  <c r="E16" i="23"/>
  <c r="E17" i="23"/>
  <c r="E18" i="23"/>
  <c r="E19" i="23"/>
  <c r="E20" i="23"/>
  <c r="E21" i="23"/>
  <c r="E22" i="23"/>
  <c r="E24" i="23"/>
  <c r="E25" i="23"/>
  <c r="E26" i="23"/>
  <c r="E27" i="23"/>
  <c r="E29" i="23"/>
  <c r="E30" i="23"/>
  <c r="E31" i="23"/>
  <c r="E32" i="23"/>
  <c r="E33" i="23"/>
  <c r="E34" i="23"/>
  <c r="E8" i="23"/>
  <c r="H9" i="24"/>
  <c r="H10" i="24"/>
  <c r="H11" i="24"/>
  <c r="H12" i="24"/>
  <c r="H13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4" i="24"/>
  <c r="H8" i="24"/>
  <c r="Q23" i="25"/>
  <c r="T23" i="25"/>
  <c r="W23" i="25"/>
  <c r="Q9" i="25"/>
  <c r="Q10" i="25"/>
  <c r="Q11" i="25"/>
  <c r="Q12" i="25"/>
  <c r="Q13" i="25"/>
  <c r="Q15" i="25"/>
  <c r="Q16" i="25"/>
  <c r="Q17" i="25"/>
  <c r="Q18" i="25"/>
  <c r="Q19" i="25"/>
  <c r="Q20" i="25"/>
  <c r="Q21" i="25"/>
  <c r="Q22" i="25"/>
  <c r="Q24" i="25"/>
  <c r="Q25" i="25"/>
  <c r="Q26" i="25"/>
  <c r="Q27" i="25"/>
  <c r="Q28" i="25"/>
  <c r="Q29" i="25"/>
  <c r="Q30" i="25"/>
  <c r="Q31" i="25"/>
  <c r="Q32" i="25"/>
  <c r="Q33" i="25"/>
  <c r="Q34" i="25"/>
  <c r="Q8" i="25"/>
  <c r="H26" i="26"/>
  <c r="E26" i="26"/>
  <c r="H14" i="26"/>
  <c r="E14" i="26"/>
  <c r="H32" i="26"/>
  <c r="E32" i="26"/>
  <c r="N27" i="26"/>
  <c r="N17" i="26"/>
  <c r="N9" i="26"/>
  <c r="N10" i="26"/>
  <c r="N11" i="26"/>
  <c r="N12" i="26"/>
  <c r="N13" i="26"/>
  <c r="N14" i="26"/>
  <c r="N15" i="26"/>
  <c r="N16" i="26"/>
  <c r="N18" i="26"/>
  <c r="N19" i="26"/>
  <c r="N20" i="26"/>
  <c r="N21" i="26"/>
  <c r="N22" i="26"/>
  <c r="N23" i="26"/>
  <c r="N24" i="26"/>
  <c r="N25" i="26"/>
  <c r="N26" i="26"/>
  <c r="N28" i="26"/>
  <c r="N29" i="26"/>
  <c r="N30" i="26"/>
  <c r="N31" i="26"/>
  <c r="N32" i="26"/>
  <c r="N33" i="26"/>
  <c r="N34" i="26"/>
  <c r="N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AC34" i="26"/>
  <c r="AC33" i="26"/>
  <c r="AC32" i="26"/>
  <c r="AC31" i="26"/>
  <c r="AC30" i="26"/>
  <c r="AC29" i="26"/>
  <c r="AC28" i="26"/>
  <c r="AC27" i="26"/>
  <c r="AC26" i="26"/>
  <c r="AC25" i="26"/>
  <c r="AC24" i="26"/>
  <c r="AC23" i="26"/>
  <c r="AC22" i="26"/>
  <c r="AC21" i="26"/>
  <c r="AC20" i="26"/>
  <c r="AC19" i="26"/>
  <c r="AC18" i="26"/>
  <c r="AC17" i="26"/>
  <c r="AC16" i="26"/>
  <c r="AC15" i="26"/>
  <c r="AC14" i="26"/>
  <c r="AC13" i="26"/>
  <c r="AC12" i="26"/>
  <c r="AC11" i="26"/>
  <c r="AC10" i="26"/>
  <c r="AC9" i="26"/>
  <c r="AC8" i="26"/>
  <c r="Z34" i="26"/>
  <c r="Z33" i="26"/>
  <c r="Z32" i="26"/>
  <c r="Z31" i="26"/>
  <c r="Z30" i="26"/>
  <c r="Z29" i="26"/>
  <c r="Z28" i="26"/>
  <c r="Z27" i="26"/>
  <c r="Z26" i="26"/>
  <c r="Z25" i="26"/>
  <c r="Z24" i="26"/>
  <c r="Z23" i="26"/>
  <c r="Z22" i="26"/>
  <c r="Z21" i="26"/>
  <c r="Z20" i="26"/>
  <c r="Z19" i="26"/>
  <c r="Z18" i="26"/>
  <c r="Z17" i="26"/>
  <c r="Z16" i="26"/>
  <c r="Z15" i="26"/>
  <c r="Z14" i="26"/>
  <c r="Z13" i="26"/>
  <c r="Z12" i="26"/>
  <c r="Z11" i="26"/>
  <c r="Z10" i="26"/>
  <c r="Z9" i="26"/>
  <c r="Z8" i="26"/>
  <c r="W34" i="26"/>
  <c r="W33" i="26"/>
  <c r="W32" i="26"/>
  <c r="W31" i="26"/>
  <c r="W30" i="26"/>
  <c r="W29" i="26"/>
  <c r="W28" i="26"/>
  <c r="W27" i="26"/>
  <c r="W26" i="26"/>
  <c r="W25" i="26"/>
  <c r="W24" i="26"/>
  <c r="W23" i="26"/>
  <c r="W22" i="26"/>
  <c r="W21" i="26"/>
  <c r="W20" i="26"/>
  <c r="W19" i="26"/>
  <c r="W18" i="26"/>
  <c r="W17" i="26"/>
  <c r="W16" i="26"/>
  <c r="W15" i="26"/>
  <c r="W14" i="26"/>
  <c r="W13" i="26"/>
  <c r="W12" i="26"/>
  <c r="W11" i="26"/>
  <c r="W10" i="26"/>
  <c r="W9" i="26"/>
  <c r="W8" i="26"/>
  <c r="T34" i="26"/>
  <c r="T33" i="26"/>
  <c r="T32" i="26"/>
  <c r="T31" i="26"/>
  <c r="T30" i="26"/>
  <c r="T29" i="26"/>
  <c r="T28" i="26"/>
  <c r="T27" i="26"/>
  <c r="T26" i="26"/>
  <c r="T25" i="26"/>
  <c r="T24" i="26"/>
  <c r="T23" i="26"/>
  <c r="T22" i="26"/>
  <c r="T21" i="26"/>
  <c r="T20" i="26"/>
  <c r="T19" i="26"/>
  <c r="T18" i="26"/>
  <c r="T17" i="26"/>
  <c r="T16" i="26"/>
  <c r="T15" i="26"/>
  <c r="T14" i="26"/>
  <c r="T13" i="26"/>
  <c r="T12" i="26"/>
  <c r="T11" i="26"/>
  <c r="T10" i="26"/>
  <c r="T9" i="26"/>
  <c r="T8" i="26"/>
  <c r="Q34" i="26"/>
  <c r="Q33" i="26"/>
  <c r="Q32" i="26"/>
  <c r="Q31" i="26"/>
  <c r="Q30" i="26"/>
  <c r="Q29" i="26"/>
  <c r="Q28" i="26"/>
  <c r="Q27" i="26"/>
  <c r="Q26" i="26"/>
  <c r="Q25" i="26"/>
  <c r="Q24" i="26"/>
  <c r="Q23" i="26"/>
  <c r="Q22" i="26"/>
  <c r="Q21" i="26"/>
  <c r="Q20" i="26"/>
  <c r="Q19" i="26"/>
  <c r="Q18" i="26"/>
  <c r="Q17" i="26"/>
  <c r="Q16" i="26"/>
  <c r="Q15" i="26"/>
  <c r="Q14" i="26"/>
  <c r="Q13" i="26"/>
  <c r="Q12" i="26"/>
  <c r="Q11" i="26"/>
  <c r="Q10" i="26"/>
  <c r="Q9" i="26"/>
  <c r="Q8" i="26"/>
  <c r="K8" i="26"/>
  <c r="H34" i="26"/>
  <c r="H33" i="26"/>
  <c r="H31" i="26"/>
  <c r="H30" i="26"/>
  <c r="H29" i="26"/>
  <c r="H28" i="26"/>
  <c r="H27" i="26"/>
  <c r="H25" i="26"/>
  <c r="H24" i="26"/>
  <c r="H23" i="26"/>
  <c r="H22" i="26"/>
  <c r="H21" i="26"/>
  <c r="H20" i="26"/>
  <c r="H19" i="26"/>
  <c r="H18" i="26"/>
  <c r="H17" i="26"/>
  <c r="H16" i="26"/>
  <c r="H15" i="26"/>
  <c r="H13" i="26"/>
  <c r="H12" i="26"/>
  <c r="H11" i="26"/>
  <c r="H10" i="26"/>
  <c r="H9" i="26"/>
  <c r="H8" i="26"/>
  <c r="E34" i="26"/>
  <c r="E33" i="26"/>
  <c r="E31" i="26"/>
  <c r="E30" i="26"/>
  <c r="E29" i="26"/>
  <c r="E28" i="26"/>
  <c r="E27" i="26"/>
  <c r="E25" i="26"/>
  <c r="E24" i="26"/>
  <c r="E23" i="26"/>
  <c r="E22" i="26"/>
  <c r="E21" i="26"/>
  <c r="E20" i="26"/>
  <c r="E19" i="26"/>
  <c r="E18" i="26"/>
  <c r="E17" i="26"/>
  <c r="E16" i="26"/>
  <c r="E15" i="26"/>
  <c r="E13" i="26"/>
  <c r="E12" i="26"/>
  <c r="E11" i="26"/>
  <c r="E10" i="26"/>
  <c r="E9" i="26"/>
  <c r="E8" i="26"/>
  <c r="B34" i="34"/>
  <c r="E34" i="34"/>
  <c r="H34" i="34"/>
  <c r="K34" i="34"/>
  <c r="N34" i="34"/>
  <c r="Q34" i="34"/>
  <c r="T34" i="34"/>
  <c r="Z34" i="34"/>
  <c r="AC34" i="34"/>
  <c r="B34" i="16"/>
  <c r="E34" i="16"/>
  <c r="H34" i="16"/>
  <c r="K34" i="16"/>
  <c r="N34" i="16"/>
  <c r="Q34" i="16"/>
  <c r="W34" i="16"/>
  <c r="Z34" i="16"/>
  <c r="AC34" i="16"/>
  <c r="B34" i="27"/>
  <c r="B34" i="5"/>
  <c r="E34" i="5"/>
  <c r="H34" i="5"/>
  <c r="K34" i="5"/>
  <c r="N34" i="5"/>
  <c r="Q34" i="5"/>
  <c r="T34" i="5"/>
  <c r="W34" i="5"/>
  <c r="AC34" i="5"/>
  <c r="B34" i="4"/>
  <c r="E34" i="4"/>
  <c r="H34" i="4"/>
  <c r="K34" i="4"/>
  <c r="N34" i="4"/>
  <c r="Q34" i="4"/>
  <c r="T34" i="4"/>
  <c r="W34" i="4"/>
  <c r="AC34" i="4"/>
  <c r="B34" i="3"/>
  <c r="E34" i="3"/>
  <c r="H34" i="3"/>
  <c r="K34" i="3"/>
  <c r="N34" i="3"/>
  <c r="Q34" i="3"/>
  <c r="T34" i="3"/>
  <c r="W34" i="3"/>
  <c r="AC34" i="3"/>
  <c r="B34" i="2"/>
  <c r="E34" i="2"/>
  <c r="H34" i="2"/>
  <c r="K34" i="2"/>
  <c r="N34" i="2"/>
  <c r="Q34" i="2"/>
  <c r="T34" i="2"/>
  <c r="W34" i="2"/>
  <c r="AC34" i="2"/>
  <c r="B34" i="6"/>
  <c r="E34" i="6"/>
  <c r="H34" i="6"/>
  <c r="K34" i="6"/>
  <c r="N34" i="6"/>
  <c r="Q34" i="6"/>
  <c r="W34" i="6"/>
  <c r="Z34" i="6"/>
  <c r="AC34" i="6"/>
  <c r="B34" i="11"/>
  <c r="E34" i="11"/>
  <c r="H34" i="11"/>
  <c r="K34" i="11"/>
  <c r="N34" i="11"/>
  <c r="Q34" i="11"/>
  <c r="T34" i="11"/>
  <c r="W34" i="11"/>
  <c r="AC34" i="11"/>
  <c r="B34" i="12"/>
  <c r="E34" i="12"/>
  <c r="K34" i="12"/>
  <c r="N34" i="12"/>
  <c r="Q34" i="12"/>
  <c r="T34" i="12"/>
  <c r="W34" i="12"/>
  <c r="Z34" i="12"/>
  <c r="AC34" i="12"/>
  <c r="B34" i="13"/>
  <c r="E34" i="13"/>
  <c r="H34" i="13"/>
  <c r="K34" i="13"/>
  <c r="N34" i="13"/>
  <c r="Q34" i="13"/>
  <c r="W34" i="13"/>
  <c r="Z34" i="13"/>
  <c r="AC34" i="13"/>
  <c r="B34" i="14"/>
  <c r="E34" i="14"/>
  <c r="H34" i="14"/>
  <c r="K34" i="14"/>
  <c r="N34" i="14"/>
  <c r="Q34" i="14"/>
  <c r="W34" i="14"/>
  <c r="Z34" i="14"/>
  <c r="AC34" i="14"/>
  <c r="B34" i="15"/>
  <c r="E34" i="15"/>
  <c r="H34" i="15"/>
  <c r="K34" i="15"/>
  <c r="N34" i="15"/>
  <c r="Q34" i="15"/>
  <c r="T34" i="15"/>
  <c r="Z34" i="15"/>
  <c r="AC34" i="15"/>
  <c r="B34" i="7"/>
  <c r="E34" i="7"/>
  <c r="H34" i="7"/>
  <c r="K34" i="7"/>
  <c r="N34" i="7"/>
  <c r="T34" i="7"/>
  <c r="W34" i="7"/>
  <c r="Z34" i="7"/>
  <c r="AC34" i="7"/>
  <c r="B34" i="18"/>
  <c r="E34" i="18"/>
  <c r="H34" i="18"/>
  <c r="K34" i="18"/>
  <c r="Q34" i="18"/>
  <c r="T34" i="18"/>
  <c r="W34" i="18"/>
  <c r="Z34" i="18"/>
  <c r="AC34" i="18"/>
  <c r="B34" i="10"/>
  <c r="E34" i="10"/>
  <c r="H34" i="10"/>
  <c r="K34" i="10"/>
  <c r="N34" i="10"/>
  <c r="Q34" i="10"/>
  <c r="T34" i="10"/>
  <c r="W34" i="10"/>
  <c r="Z34" i="10"/>
  <c r="B34" i="20"/>
  <c r="E34" i="20"/>
  <c r="H34" i="20"/>
  <c r="K34" i="20"/>
  <c r="N34" i="20"/>
  <c r="Q34" i="20"/>
  <c r="W34" i="20"/>
  <c r="Z34" i="20"/>
  <c r="AC34" i="20"/>
  <c r="B34" i="21"/>
  <c r="E34" i="21"/>
  <c r="H34" i="21"/>
  <c r="K34" i="21"/>
  <c r="N34" i="21"/>
  <c r="Q34" i="21"/>
  <c r="T34" i="21"/>
  <c r="W34" i="21"/>
  <c r="Z34" i="21"/>
  <c r="B34" i="22"/>
  <c r="E34" i="22"/>
  <c r="H34" i="22"/>
  <c r="K34" i="22"/>
  <c r="N34" i="22"/>
  <c r="Q34" i="22"/>
  <c r="T34" i="22"/>
  <c r="W34" i="22"/>
  <c r="Z34" i="22"/>
  <c r="B34" i="23"/>
  <c r="H34" i="23"/>
  <c r="K34" i="23"/>
  <c r="N34" i="23"/>
  <c r="Q34" i="23"/>
  <c r="T34" i="23"/>
  <c r="W34" i="23"/>
  <c r="Z34" i="23"/>
  <c r="AC34" i="23"/>
  <c r="B34" i="25"/>
  <c r="E34" i="25"/>
  <c r="H34" i="25"/>
  <c r="K34" i="25"/>
  <c r="N34" i="25"/>
  <c r="T34" i="25"/>
  <c r="W34" i="25"/>
  <c r="Z34" i="25"/>
  <c r="AC34" i="25"/>
  <c r="B34" i="24"/>
  <c r="E34" i="24"/>
  <c r="K34" i="24"/>
  <c r="N34" i="24"/>
  <c r="Q34" i="24"/>
  <c r="T34" i="24"/>
  <c r="W34" i="24"/>
  <c r="Z34" i="24"/>
  <c r="AC34" i="24"/>
  <c r="B34" i="26"/>
  <c r="AH34" i="26"/>
  <c r="K8" i="28"/>
  <c r="W21" i="28"/>
  <c r="AH34" i="28"/>
  <c r="AC34" i="28"/>
  <c r="Z34" i="28"/>
  <c r="W34" i="28"/>
  <c r="T34" i="28"/>
  <c r="Q34" i="28"/>
  <c r="N34" i="28"/>
  <c r="K34" i="28"/>
  <c r="H34" i="28"/>
  <c r="E34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Q13" i="29"/>
  <c r="H27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8" i="29"/>
  <c r="H29" i="29"/>
  <c r="H30" i="29"/>
  <c r="H31" i="29"/>
  <c r="H32" i="29"/>
  <c r="H33" i="29"/>
  <c r="H8" i="29"/>
  <c r="Z11" i="30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9"/>
  <c r="K33" i="29"/>
  <c r="N33" i="29"/>
  <c r="Q33" i="29"/>
  <c r="T33" i="29"/>
  <c r="W33" i="29"/>
  <c r="Z33" i="29"/>
  <c r="AC33" i="29"/>
  <c r="E33" i="28"/>
  <c r="H33" i="28"/>
  <c r="N33" i="28"/>
  <c r="Q33" i="28"/>
  <c r="T33" i="28"/>
  <c r="W33" i="28"/>
  <c r="Z33" i="28"/>
  <c r="AC33" i="28"/>
  <c r="E33" i="25"/>
  <c r="H33" i="25"/>
  <c r="K33" i="25"/>
  <c r="N33" i="25"/>
  <c r="T33" i="25"/>
  <c r="W33" i="25"/>
  <c r="Z33" i="25"/>
  <c r="AC33" i="25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E33" i="21"/>
  <c r="H33" i="21"/>
  <c r="K33" i="21"/>
  <c r="N33" i="21"/>
  <c r="Q33" i="21"/>
  <c r="T33" i="21"/>
  <c r="W33" i="21"/>
  <c r="Z33" i="21"/>
  <c r="E33" i="20"/>
  <c r="H33" i="20"/>
  <c r="K33" i="20"/>
  <c r="N33" i="20"/>
  <c r="Q33" i="20"/>
  <c r="W33" i="20"/>
  <c r="Z33" i="20"/>
  <c r="AC33" i="20"/>
  <c r="E33" i="10"/>
  <c r="H33" i="10"/>
  <c r="K33" i="10"/>
  <c r="N33" i="10"/>
  <c r="Q33" i="10"/>
  <c r="T33" i="10"/>
  <c r="W33" i="10"/>
  <c r="Z33" i="10"/>
  <c r="E33" i="18"/>
  <c r="H33" i="18"/>
  <c r="K33" i="18"/>
  <c r="Q33" i="18"/>
  <c r="T33" i="18"/>
  <c r="W33" i="18"/>
  <c r="Z33" i="18"/>
  <c r="AC33" i="18"/>
  <c r="E33" i="7"/>
  <c r="H33" i="7"/>
  <c r="K33" i="7"/>
  <c r="N33" i="7"/>
  <c r="T33" i="7"/>
  <c r="W33" i="7"/>
  <c r="Z33" i="7"/>
  <c r="AC33" i="7"/>
  <c r="E33" i="15"/>
  <c r="H33" i="15"/>
  <c r="K33" i="15"/>
  <c r="N33" i="15"/>
  <c r="Q33" i="15"/>
  <c r="T33" i="15"/>
  <c r="Z33" i="15"/>
  <c r="AC33" i="15"/>
  <c r="E33" i="14"/>
  <c r="H33" i="14"/>
  <c r="K33" i="14"/>
  <c r="N33" i="14"/>
  <c r="Q33" i="14"/>
  <c r="W33" i="14"/>
  <c r="Z33" i="14"/>
  <c r="AC33" i="14"/>
  <c r="E33" i="13"/>
  <c r="H33" i="13"/>
  <c r="K33" i="13"/>
  <c r="N33" i="13"/>
  <c r="Q33" i="13"/>
  <c r="W33" i="13"/>
  <c r="Z33" i="13"/>
  <c r="AC33" i="13"/>
  <c r="E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AC33" i="11"/>
  <c r="E33" i="6"/>
  <c r="H33" i="6"/>
  <c r="K33" i="6"/>
  <c r="N33" i="6"/>
  <c r="Q33" i="6"/>
  <c r="W33" i="6"/>
  <c r="Z33" i="6"/>
  <c r="AC33" i="6"/>
  <c r="E33" i="2"/>
  <c r="H33" i="2"/>
  <c r="K33" i="2"/>
  <c r="N33" i="2"/>
  <c r="Q33" i="2"/>
  <c r="T33" i="2"/>
  <c r="W33" i="2"/>
  <c r="AC33" i="2"/>
  <c r="E33" i="3"/>
  <c r="H33" i="3"/>
  <c r="K33" i="3"/>
  <c r="N33" i="3"/>
  <c r="Q33" i="3"/>
  <c r="T33" i="3"/>
  <c r="W33" i="3"/>
  <c r="AC33" i="3"/>
  <c r="E33" i="4"/>
  <c r="H33" i="4"/>
  <c r="K33" i="4"/>
  <c r="N33" i="4"/>
  <c r="Q33" i="4"/>
  <c r="T33" i="4"/>
  <c r="W33" i="4"/>
  <c r="AC33" i="4"/>
  <c r="K33" i="5"/>
  <c r="N33" i="5"/>
  <c r="Q33" i="5"/>
  <c r="T33" i="5"/>
  <c r="W33" i="5"/>
  <c r="AC33" i="5"/>
  <c r="E33" i="16"/>
  <c r="H33" i="16"/>
  <c r="K33" i="16"/>
  <c r="N33" i="16"/>
  <c r="Q33" i="16"/>
  <c r="W33" i="16"/>
  <c r="Z33" i="16"/>
  <c r="AC33" i="16"/>
  <c r="E33" i="34"/>
  <c r="H33" i="34"/>
  <c r="K33" i="34"/>
  <c r="Q33" i="34"/>
  <c r="T33" i="34"/>
  <c r="Z33" i="34"/>
  <c r="AC33" i="34"/>
  <c r="E33" i="8"/>
  <c r="H33" i="8"/>
  <c r="K33" i="8"/>
  <c r="N33" i="8"/>
  <c r="T33" i="8"/>
  <c r="W33" i="8"/>
  <c r="Z33" i="8"/>
  <c r="AC33" i="8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44" i="35"/>
  <c r="B45" i="35"/>
  <c r="B46" i="35"/>
  <c r="B47" i="35"/>
  <c r="B48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3" i="35"/>
  <c r="B24" i="35"/>
  <c r="B25" i="35"/>
  <c r="B26" i="35"/>
  <c r="B27" i="35"/>
  <c r="B28" i="35"/>
  <c r="B29" i="35"/>
  <c r="B30" i="35"/>
  <c r="B31" i="35"/>
  <c r="B32" i="35"/>
  <c r="B33" i="35"/>
  <c r="B34" i="35"/>
  <c r="B35" i="35"/>
  <c r="B36" i="35"/>
  <c r="B37" i="35"/>
  <c r="B38" i="35"/>
  <c r="B39" i="35"/>
  <c r="B40" i="35"/>
  <c r="B41" i="35"/>
  <c r="B42" i="35"/>
  <c r="B43" i="35"/>
  <c r="B3" i="35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F29" i="35"/>
  <c r="F48" i="35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G45" i="35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J29" i="35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9"/>
  <c r="K27" i="29"/>
  <c r="N27" i="29"/>
  <c r="Q27" i="29"/>
  <c r="T27" i="29"/>
  <c r="W27" i="29"/>
  <c r="Z27" i="29"/>
  <c r="AC27" i="29"/>
  <c r="E28" i="29"/>
  <c r="K28" i="29"/>
  <c r="N28" i="29"/>
  <c r="Q28" i="29"/>
  <c r="T28" i="29"/>
  <c r="W28" i="29"/>
  <c r="Z28" i="29"/>
  <c r="AC28" i="29"/>
  <c r="E29" i="29"/>
  <c r="K29" i="29"/>
  <c r="N29" i="29"/>
  <c r="Q29" i="29"/>
  <c r="T29" i="29"/>
  <c r="W29" i="29"/>
  <c r="Z29" i="29"/>
  <c r="AC29" i="29"/>
  <c r="E30" i="29"/>
  <c r="K30" i="29"/>
  <c r="N30" i="29"/>
  <c r="Q30" i="29"/>
  <c r="T30" i="29"/>
  <c r="W30" i="29"/>
  <c r="Z30" i="29"/>
  <c r="AC30" i="29"/>
  <c r="E31" i="29"/>
  <c r="K31" i="29"/>
  <c r="N31" i="29"/>
  <c r="Q31" i="29"/>
  <c r="T31" i="29"/>
  <c r="W31" i="29"/>
  <c r="Z31" i="29"/>
  <c r="AC31" i="29"/>
  <c r="E32" i="29"/>
  <c r="K32" i="29"/>
  <c r="N32" i="29"/>
  <c r="Q32" i="29"/>
  <c r="T32" i="29"/>
  <c r="W32" i="29"/>
  <c r="Z32" i="29"/>
  <c r="AC32" i="29"/>
  <c r="E27" i="28"/>
  <c r="H27" i="28"/>
  <c r="N27" i="28"/>
  <c r="Q27" i="28"/>
  <c r="T27" i="28"/>
  <c r="W27" i="28"/>
  <c r="Z27" i="28"/>
  <c r="AC27" i="28"/>
  <c r="E28" i="28"/>
  <c r="H28" i="28"/>
  <c r="N28" i="28"/>
  <c r="Q28" i="28"/>
  <c r="T28" i="28"/>
  <c r="W28" i="28"/>
  <c r="Z28" i="28"/>
  <c r="AC28" i="28"/>
  <c r="E29" i="28"/>
  <c r="H29" i="28"/>
  <c r="N29" i="28"/>
  <c r="Q29" i="28"/>
  <c r="T29" i="28"/>
  <c r="W29" i="28"/>
  <c r="Z29" i="28"/>
  <c r="AC29" i="28"/>
  <c r="E30" i="28"/>
  <c r="H30" i="28"/>
  <c r="N30" i="28"/>
  <c r="Q30" i="28"/>
  <c r="T30" i="28"/>
  <c r="W30" i="28"/>
  <c r="Z30" i="28"/>
  <c r="AC30" i="28"/>
  <c r="E31" i="28"/>
  <c r="H31" i="28"/>
  <c r="N31" i="28"/>
  <c r="Q31" i="28"/>
  <c r="T31" i="28"/>
  <c r="W31" i="28"/>
  <c r="Z31" i="28"/>
  <c r="AC31" i="28"/>
  <c r="N32" i="28"/>
  <c r="Q32" i="28"/>
  <c r="T32" i="28"/>
  <c r="W32" i="28"/>
  <c r="Z32" i="28"/>
  <c r="AC32" i="28"/>
  <c r="N32" i="35"/>
  <c r="E27" i="25"/>
  <c r="H27" i="25"/>
  <c r="K27" i="25"/>
  <c r="N27" i="25"/>
  <c r="T27" i="25"/>
  <c r="W27" i="25"/>
  <c r="Z27" i="25"/>
  <c r="AC27" i="25"/>
  <c r="E28" i="25"/>
  <c r="H28" i="25"/>
  <c r="K28" i="25"/>
  <c r="N28" i="25"/>
  <c r="T28" i="25"/>
  <c r="W28" i="25"/>
  <c r="Z28" i="25"/>
  <c r="AC28" i="25"/>
  <c r="E29" i="25"/>
  <c r="H29" i="25"/>
  <c r="K29" i="25"/>
  <c r="N29" i="25"/>
  <c r="T29" i="25"/>
  <c r="W29" i="25"/>
  <c r="Z29" i="25"/>
  <c r="AC29" i="25"/>
  <c r="E30" i="25"/>
  <c r="H30" i="25"/>
  <c r="K30" i="25"/>
  <c r="N30" i="25"/>
  <c r="T30" i="25"/>
  <c r="W30" i="25"/>
  <c r="Z30" i="25"/>
  <c r="AC30" i="25"/>
  <c r="E31" i="25"/>
  <c r="H31" i="25"/>
  <c r="K31" i="25"/>
  <c r="N31" i="25"/>
  <c r="T31" i="25"/>
  <c r="W31" i="25"/>
  <c r="Z31" i="25"/>
  <c r="AC31" i="25"/>
  <c r="E32" i="25"/>
  <c r="H32" i="25"/>
  <c r="K32" i="25"/>
  <c r="N32" i="25"/>
  <c r="T32" i="25"/>
  <c r="W32" i="25"/>
  <c r="Z32" i="25"/>
  <c r="AC32" i="25"/>
  <c r="E27" i="24"/>
  <c r="K27" i="24"/>
  <c r="N27" i="24"/>
  <c r="Q27" i="24"/>
  <c r="T27" i="24"/>
  <c r="W27" i="24"/>
  <c r="Z27" i="24"/>
  <c r="AC27" i="24"/>
  <c r="E28" i="24"/>
  <c r="K28" i="24"/>
  <c r="N28" i="24"/>
  <c r="Q28" i="24"/>
  <c r="T28" i="24"/>
  <c r="W28" i="24"/>
  <c r="Z28" i="24"/>
  <c r="AC28" i="24"/>
  <c r="E29" i="24"/>
  <c r="K29" i="24"/>
  <c r="N29" i="24"/>
  <c r="Q29" i="24"/>
  <c r="T29" i="24"/>
  <c r="W29" i="24"/>
  <c r="Z29" i="24"/>
  <c r="AC29" i="24"/>
  <c r="E30" i="24"/>
  <c r="K30" i="24"/>
  <c r="N30" i="24"/>
  <c r="Q30" i="24"/>
  <c r="T30" i="24"/>
  <c r="W30" i="24"/>
  <c r="Z30" i="24"/>
  <c r="AC30" i="24"/>
  <c r="E31" i="24"/>
  <c r="K31" i="24"/>
  <c r="N31" i="24"/>
  <c r="Q31" i="24"/>
  <c r="T31" i="24"/>
  <c r="W31" i="24"/>
  <c r="Z31" i="24"/>
  <c r="AC31" i="24"/>
  <c r="E32" i="24"/>
  <c r="K32" i="24"/>
  <c r="N32" i="24"/>
  <c r="Q32" i="24"/>
  <c r="T32" i="24"/>
  <c r="W32" i="24"/>
  <c r="Z32" i="24"/>
  <c r="AC32" i="24"/>
  <c r="H27" i="23"/>
  <c r="K27" i="23"/>
  <c r="N27" i="23"/>
  <c r="Q27" i="23"/>
  <c r="T27" i="23"/>
  <c r="W27" i="23"/>
  <c r="Z27" i="23"/>
  <c r="AC27" i="23"/>
  <c r="H29" i="23"/>
  <c r="K29" i="23"/>
  <c r="N29" i="23"/>
  <c r="Q29" i="23"/>
  <c r="T29" i="23"/>
  <c r="W29" i="23"/>
  <c r="Z29" i="23"/>
  <c r="AC29" i="23"/>
  <c r="H30" i="23"/>
  <c r="K30" i="23"/>
  <c r="N30" i="23"/>
  <c r="Q30" i="23"/>
  <c r="T30" i="23"/>
  <c r="W30" i="23"/>
  <c r="Z30" i="23"/>
  <c r="AC30" i="23"/>
  <c r="H31" i="23"/>
  <c r="K31" i="23"/>
  <c r="N31" i="23"/>
  <c r="Q31" i="23"/>
  <c r="T31" i="23"/>
  <c r="W31" i="23"/>
  <c r="Z31" i="23"/>
  <c r="AC31" i="23"/>
  <c r="H32" i="23"/>
  <c r="K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E28" i="22"/>
  <c r="H28" i="22"/>
  <c r="K28" i="22"/>
  <c r="N28" i="22"/>
  <c r="Q28" i="22"/>
  <c r="T28" i="22"/>
  <c r="W28" i="22"/>
  <c r="Z28" i="22"/>
  <c r="E29" i="22"/>
  <c r="H29" i="22"/>
  <c r="K29" i="22"/>
  <c r="N29" i="22"/>
  <c r="Q29" i="22"/>
  <c r="T29" i="22"/>
  <c r="W29" i="22"/>
  <c r="Z29" i="22"/>
  <c r="E30" i="22"/>
  <c r="H30" i="22"/>
  <c r="K30" i="22"/>
  <c r="N30" i="22"/>
  <c r="Q30" i="22"/>
  <c r="T30" i="22"/>
  <c r="W30" i="22"/>
  <c r="Z30" i="22"/>
  <c r="E31" i="22"/>
  <c r="H31" i="22"/>
  <c r="K31" i="22"/>
  <c r="N31" i="22"/>
  <c r="Q31" i="22"/>
  <c r="T31" i="22"/>
  <c r="W31" i="22"/>
  <c r="Z31" i="22"/>
  <c r="E27" i="21"/>
  <c r="H27" i="21"/>
  <c r="K27" i="21"/>
  <c r="N27" i="21"/>
  <c r="Q27" i="21"/>
  <c r="T27" i="21"/>
  <c r="W27" i="21"/>
  <c r="Z27" i="21"/>
  <c r="E28" i="21"/>
  <c r="H28" i="21"/>
  <c r="K28" i="21"/>
  <c r="N28" i="21"/>
  <c r="Q28" i="21"/>
  <c r="T28" i="21"/>
  <c r="W28" i="21"/>
  <c r="Z28" i="21"/>
  <c r="E29" i="21"/>
  <c r="H29" i="21"/>
  <c r="K29" i="21"/>
  <c r="N29" i="21"/>
  <c r="Q29" i="21"/>
  <c r="T29" i="21"/>
  <c r="W29" i="21"/>
  <c r="Z29" i="21"/>
  <c r="E30" i="21"/>
  <c r="H30" i="21"/>
  <c r="K30" i="21"/>
  <c r="N30" i="21"/>
  <c r="Q30" i="21"/>
  <c r="T30" i="21"/>
  <c r="W30" i="21"/>
  <c r="Z30" i="21"/>
  <c r="E31" i="21"/>
  <c r="H31" i="21"/>
  <c r="K31" i="21"/>
  <c r="N31" i="21"/>
  <c r="Q31" i="21"/>
  <c r="T31" i="21"/>
  <c r="W31" i="21"/>
  <c r="Z31" i="21"/>
  <c r="E32" i="21"/>
  <c r="H32" i="21"/>
  <c r="K32" i="21"/>
  <c r="N32" i="21"/>
  <c r="Q32" i="21"/>
  <c r="T32" i="21"/>
  <c r="W32" i="21"/>
  <c r="Z32" i="21"/>
  <c r="E27" i="20"/>
  <c r="H27" i="20"/>
  <c r="K27" i="20"/>
  <c r="N27" i="20"/>
  <c r="Q27" i="20"/>
  <c r="W27" i="20"/>
  <c r="Z27" i="20"/>
  <c r="AC27" i="20"/>
  <c r="E29" i="20"/>
  <c r="H29" i="20"/>
  <c r="K29" i="20"/>
  <c r="N29" i="20"/>
  <c r="Q29" i="20"/>
  <c r="W29" i="20"/>
  <c r="Z29" i="20"/>
  <c r="AC29" i="20"/>
  <c r="E30" i="20"/>
  <c r="H30" i="20"/>
  <c r="K30" i="20"/>
  <c r="N30" i="20"/>
  <c r="Q30" i="20"/>
  <c r="W30" i="20"/>
  <c r="Z30" i="20"/>
  <c r="AC30" i="20"/>
  <c r="E31" i="20"/>
  <c r="H31" i="20"/>
  <c r="K31" i="20"/>
  <c r="N31" i="20"/>
  <c r="Q31" i="20"/>
  <c r="W31" i="20"/>
  <c r="Z31" i="20"/>
  <c r="AC31" i="20"/>
  <c r="E32" i="20"/>
  <c r="H32" i="20"/>
  <c r="K32" i="20"/>
  <c r="N32" i="20"/>
  <c r="Q32" i="20"/>
  <c r="W32" i="20"/>
  <c r="Z32" i="20"/>
  <c r="AC32" i="20"/>
  <c r="E27" i="10"/>
  <c r="H27" i="10"/>
  <c r="K27" i="10"/>
  <c r="N27" i="10"/>
  <c r="Q27" i="10"/>
  <c r="T27" i="10"/>
  <c r="W27" i="10"/>
  <c r="Z27" i="10"/>
  <c r="E28" i="10"/>
  <c r="H28" i="10"/>
  <c r="K28" i="10"/>
  <c r="N28" i="10"/>
  <c r="Q28" i="10"/>
  <c r="T28" i="10"/>
  <c r="W28" i="10"/>
  <c r="Z28" i="10"/>
  <c r="E29" i="10"/>
  <c r="H29" i="10"/>
  <c r="K29" i="10"/>
  <c r="N29" i="10"/>
  <c r="Q29" i="10"/>
  <c r="T29" i="10"/>
  <c r="W29" i="10"/>
  <c r="Z29" i="10"/>
  <c r="E30" i="10"/>
  <c r="H30" i="10"/>
  <c r="K30" i="10"/>
  <c r="N30" i="10"/>
  <c r="Q30" i="10"/>
  <c r="T30" i="10"/>
  <c r="W30" i="10"/>
  <c r="Z30" i="10"/>
  <c r="E31" i="10"/>
  <c r="H31" i="10"/>
  <c r="K31" i="10"/>
  <c r="N31" i="10"/>
  <c r="Q31" i="10"/>
  <c r="T31" i="10"/>
  <c r="W31" i="10"/>
  <c r="Z31" i="10"/>
  <c r="E27" i="18"/>
  <c r="H27" i="18"/>
  <c r="K27" i="18"/>
  <c r="Q27" i="18"/>
  <c r="T27" i="18"/>
  <c r="W27" i="18"/>
  <c r="Z27" i="18"/>
  <c r="AC27" i="18"/>
  <c r="E28" i="18"/>
  <c r="H28" i="18"/>
  <c r="K28" i="18"/>
  <c r="Q28" i="18"/>
  <c r="T28" i="18"/>
  <c r="W28" i="18"/>
  <c r="Z28" i="18"/>
  <c r="AC28" i="18"/>
  <c r="E29" i="18"/>
  <c r="H29" i="18"/>
  <c r="K29" i="18"/>
  <c r="T29" i="18"/>
  <c r="W29" i="18"/>
  <c r="Z29" i="18"/>
  <c r="AC29" i="18"/>
  <c r="E30" i="18"/>
  <c r="H30" i="18"/>
  <c r="K30" i="18"/>
  <c r="Q30" i="18"/>
  <c r="T30" i="18"/>
  <c r="W30" i="18"/>
  <c r="Z30" i="18"/>
  <c r="E31" i="18"/>
  <c r="H31" i="18"/>
  <c r="K31" i="18"/>
  <c r="Q31" i="18"/>
  <c r="T31" i="18"/>
  <c r="W31" i="18"/>
  <c r="Z31" i="18"/>
  <c r="AC31" i="18"/>
  <c r="E32" i="18"/>
  <c r="H32" i="18"/>
  <c r="K32" i="18"/>
  <c r="Q32" i="18"/>
  <c r="T32" i="18"/>
  <c r="W32" i="18"/>
  <c r="Z32" i="18"/>
  <c r="AC32" i="18"/>
  <c r="E27" i="7"/>
  <c r="H27" i="7"/>
  <c r="K27" i="7"/>
  <c r="N27" i="7"/>
  <c r="T27" i="7"/>
  <c r="W27" i="7"/>
  <c r="Z27" i="7"/>
  <c r="AC27" i="7"/>
  <c r="K28" i="7"/>
  <c r="N28" i="7"/>
  <c r="T28" i="7"/>
  <c r="W28" i="7"/>
  <c r="Z28" i="7"/>
  <c r="AC28" i="7"/>
  <c r="E29" i="7"/>
  <c r="H29" i="7"/>
  <c r="K29" i="7"/>
  <c r="N29" i="7"/>
  <c r="T29" i="7"/>
  <c r="W29" i="7"/>
  <c r="Z29" i="7"/>
  <c r="AC29" i="7"/>
  <c r="E30" i="7"/>
  <c r="H30" i="7"/>
  <c r="K30" i="7"/>
  <c r="N30" i="7"/>
  <c r="T30" i="7"/>
  <c r="W30" i="7"/>
  <c r="Z30" i="7"/>
  <c r="AC30" i="7"/>
  <c r="E31" i="7"/>
  <c r="H31" i="7"/>
  <c r="K31" i="7"/>
  <c r="N31" i="7"/>
  <c r="T31" i="7"/>
  <c r="W31" i="7"/>
  <c r="Z31" i="7"/>
  <c r="AC31" i="7"/>
  <c r="E32" i="7"/>
  <c r="H32" i="7"/>
  <c r="K32" i="7"/>
  <c r="N32" i="7"/>
  <c r="T32" i="7"/>
  <c r="W32" i="7"/>
  <c r="Z32" i="7"/>
  <c r="AC32" i="7"/>
  <c r="E27" i="15"/>
  <c r="H27" i="15"/>
  <c r="K27" i="15"/>
  <c r="N27" i="15"/>
  <c r="Q27" i="15"/>
  <c r="T27" i="15"/>
  <c r="Z27" i="15"/>
  <c r="AC27" i="15"/>
  <c r="Z28" i="15"/>
  <c r="AC28" i="15"/>
  <c r="E29" i="15"/>
  <c r="H29" i="15"/>
  <c r="K29" i="15"/>
  <c r="N29" i="15"/>
  <c r="Q29" i="15"/>
  <c r="T29" i="15"/>
  <c r="Z29" i="15"/>
  <c r="AC29" i="15"/>
  <c r="E30" i="15"/>
  <c r="H30" i="15"/>
  <c r="K30" i="15"/>
  <c r="N30" i="15"/>
  <c r="Q30" i="15"/>
  <c r="T30" i="15"/>
  <c r="Z30" i="15"/>
  <c r="AC30" i="15"/>
  <c r="E31" i="15"/>
  <c r="H31" i="15"/>
  <c r="K31" i="15"/>
  <c r="N31" i="15"/>
  <c r="Q31" i="15"/>
  <c r="T31" i="15"/>
  <c r="Z31" i="15"/>
  <c r="AC31" i="15"/>
  <c r="E32" i="15"/>
  <c r="H32" i="15"/>
  <c r="K32" i="15"/>
  <c r="N32" i="15"/>
  <c r="Q32" i="15"/>
  <c r="T32" i="15"/>
  <c r="Z32" i="15"/>
  <c r="AC32" i="15"/>
  <c r="X37" i="35"/>
  <c r="E27" i="14"/>
  <c r="H27" i="14"/>
  <c r="K27" i="14"/>
  <c r="N27" i="14"/>
  <c r="Q27" i="14"/>
  <c r="W27" i="14"/>
  <c r="Z27" i="14"/>
  <c r="AC27" i="14"/>
  <c r="E28" i="14"/>
  <c r="H28" i="14"/>
  <c r="K28" i="14"/>
  <c r="N28" i="14"/>
  <c r="Q28" i="14"/>
  <c r="W28" i="14"/>
  <c r="Z28" i="14"/>
  <c r="AC28" i="14"/>
  <c r="E29" i="14"/>
  <c r="H29" i="14"/>
  <c r="K29" i="14"/>
  <c r="N29" i="14"/>
  <c r="Q29" i="14"/>
  <c r="W29" i="14"/>
  <c r="Z29" i="14"/>
  <c r="AC29" i="14"/>
  <c r="E30" i="14"/>
  <c r="H30" i="14"/>
  <c r="K30" i="14"/>
  <c r="N30" i="14"/>
  <c r="Q30" i="14"/>
  <c r="W30" i="14"/>
  <c r="Z30" i="14"/>
  <c r="AC30" i="14"/>
  <c r="E31" i="14"/>
  <c r="H31" i="14"/>
  <c r="K31" i="14"/>
  <c r="N31" i="14"/>
  <c r="Q31" i="14"/>
  <c r="W31" i="14"/>
  <c r="Z31" i="14"/>
  <c r="AC31" i="14"/>
  <c r="E32" i="14"/>
  <c r="H32" i="14"/>
  <c r="K32" i="14"/>
  <c r="N32" i="14"/>
  <c r="Q32" i="14"/>
  <c r="W32" i="14"/>
  <c r="Z32" i="14"/>
  <c r="AC32" i="14"/>
  <c r="E27" i="13"/>
  <c r="H27" i="13"/>
  <c r="K27" i="13"/>
  <c r="N27" i="13"/>
  <c r="Q27" i="13"/>
  <c r="W27" i="13"/>
  <c r="Z27" i="13"/>
  <c r="AC27" i="13"/>
  <c r="E28" i="13"/>
  <c r="H28" i="13"/>
  <c r="K28" i="13"/>
  <c r="N28" i="13"/>
  <c r="Q28" i="13"/>
  <c r="W28" i="13"/>
  <c r="Z28" i="13"/>
  <c r="AC28" i="13"/>
  <c r="E29" i="13"/>
  <c r="H29" i="13"/>
  <c r="K29" i="13"/>
  <c r="N29" i="13"/>
  <c r="Q29" i="13"/>
  <c r="W29" i="13"/>
  <c r="Z29" i="13"/>
  <c r="AC29" i="13"/>
  <c r="E30" i="13"/>
  <c r="H30" i="13"/>
  <c r="K30" i="13"/>
  <c r="N30" i="13"/>
  <c r="Q30" i="13"/>
  <c r="W30" i="13"/>
  <c r="Z30" i="13"/>
  <c r="AC30" i="13"/>
  <c r="E31" i="13"/>
  <c r="H31" i="13"/>
  <c r="K31" i="13"/>
  <c r="N31" i="13"/>
  <c r="Q31" i="13"/>
  <c r="W31" i="13"/>
  <c r="Z31" i="13"/>
  <c r="AC31" i="13"/>
  <c r="K32" i="13"/>
  <c r="N32" i="13"/>
  <c r="Q32" i="13"/>
  <c r="W32" i="13"/>
  <c r="Z32" i="13"/>
  <c r="AC32" i="13"/>
  <c r="E27" i="12"/>
  <c r="K27" i="12"/>
  <c r="N27" i="12"/>
  <c r="Q27" i="12"/>
  <c r="T27" i="12"/>
  <c r="W27" i="12"/>
  <c r="Z27" i="12"/>
  <c r="AC27" i="12"/>
  <c r="E28" i="12"/>
  <c r="K28" i="12"/>
  <c r="N28" i="12"/>
  <c r="Q28" i="12"/>
  <c r="T28" i="12"/>
  <c r="W28" i="12"/>
  <c r="Z28" i="12"/>
  <c r="AC28" i="12"/>
  <c r="E29" i="12"/>
  <c r="K29" i="12"/>
  <c r="N29" i="12"/>
  <c r="Q29" i="12"/>
  <c r="T29" i="12"/>
  <c r="W29" i="12"/>
  <c r="Z29" i="12"/>
  <c r="AC29" i="12"/>
  <c r="E30" i="12"/>
  <c r="K30" i="12"/>
  <c r="N30" i="12"/>
  <c r="Q30" i="12"/>
  <c r="T30" i="12"/>
  <c r="W30" i="12"/>
  <c r="Z30" i="12"/>
  <c r="AC30" i="12"/>
  <c r="E31" i="12"/>
  <c r="K31" i="12"/>
  <c r="Q31" i="12"/>
  <c r="T31" i="12"/>
  <c r="W31" i="12"/>
  <c r="Z31" i="12"/>
  <c r="AC31" i="12"/>
  <c r="E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AC27" i="11"/>
  <c r="W28" i="11"/>
  <c r="AC28" i="11"/>
  <c r="E29" i="11"/>
  <c r="K29" i="11"/>
  <c r="N29" i="11"/>
  <c r="Q29" i="11"/>
  <c r="T29" i="11"/>
  <c r="W29" i="11"/>
  <c r="AC29" i="11"/>
  <c r="E30" i="11"/>
  <c r="H30" i="11"/>
  <c r="K30" i="11"/>
  <c r="N30" i="11"/>
  <c r="Q30" i="11"/>
  <c r="T30" i="11"/>
  <c r="W30" i="11"/>
  <c r="AC30" i="11"/>
  <c r="E31" i="11"/>
  <c r="H31" i="11"/>
  <c r="K31" i="11"/>
  <c r="N31" i="11"/>
  <c r="Q31" i="11"/>
  <c r="T31" i="11"/>
  <c r="W31" i="11"/>
  <c r="AC31" i="11"/>
  <c r="E32" i="11"/>
  <c r="H32" i="11"/>
  <c r="K32" i="11"/>
  <c r="N32" i="11"/>
  <c r="Q32" i="11"/>
  <c r="T32" i="11"/>
  <c r="W32" i="11"/>
  <c r="AC32" i="11"/>
  <c r="E27" i="6"/>
  <c r="H27" i="6"/>
  <c r="K27" i="6"/>
  <c r="N27" i="6"/>
  <c r="Q27" i="6"/>
  <c r="W27" i="6"/>
  <c r="Z27" i="6"/>
  <c r="AC27" i="6"/>
  <c r="E28" i="6"/>
  <c r="H28" i="6"/>
  <c r="K28" i="6"/>
  <c r="N28" i="6"/>
  <c r="Q28" i="6"/>
  <c r="W28" i="6"/>
  <c r="Z28" i="6"/>
  <c r="AC28" i="6"/>
  <c r="E29" i="6"/>
  <c r="H29" i="6"/>
  <c r="K29" i="6"/>
  <c r="N29" i="6"/>
  <c r="Q29" i="6"/>
  <c r="W29" i="6"/>
  <c r="Z29" i="6"/>
  <c r="AC29" i="6"/>
  <c r="E30" i="6"/>
  <c r="H30" i="6"/>
  <c r="K30" i="6"/>
  <c r="N30" i="6"/>
  <c r="Q30" i="6"/>
  <c r="W30" i="6"/>
  <c r="Z30" i="6"/>
  <c r="AC30" i="6"/>
  <c r="E31" i="6"/>
  <c r="H31" i="6"/>
  <c r="K31" i="6"/>
  <c r="N31" i="6"/>
  <c r="Q31" i="6"/>
  <c r="W31" i="6"/>
  <c r="Z31" i="6"/>
  <c r="AC31" i="6"/>
  <c r="E32" i="6"/>
  <c r="H32" i="6"/>
  <c r="K32" i="6"/>
  <c r="N32" i="6"/>
  <c r="Q32" i="6"/>
  <c r="W32" i="6"/>
  <c r="Z32" i="6"/>
  <c r="AC32" i="6"/>
  <c r="E27" i="2"/>
  <c r="H27" i="2"/>
  <c r="K27" i="2"/>
  <c r="N27" i="2"/>
  <c r="Q27" i="2"/>
  <c r="T27" i="2"/>
  <c r="W27" i="2"/>
  <c r="AC27" i="2"/>
  <c r="E28" i="2"/>
  <c r="H28" i="2"/>
  <c r="K28" i="2"/>
  <c r="N28" i="2"/>
  <c r="Q28" i="2"/>
  <c r="T28" i="2"/>
  <c r="W28" i="2"/>
  <c r="AC28" i="2"/>
  <c r="E29" i="2"/>
  <c r="H29" i="2"/>
  <c r="K29" i="2"/>
  <c r="N29" i="2"/>
  <c r="Q29" i="2"/>
  <c r="T29" i="2"/>
  <c r="W29" i="2"/>
  <c r="AC29" i="2"/>
  <c r="N30" i="2"/>
  <c r="Q30" i="2"/>
  <c r="T30" i="2"/>
  <c r="W30" i="2"/>
  <c r="AC30" i="2"/>
  <c r="E31" i="2"/>
  <c r="H31" i="2"/>
  <c r="K31" i="2"/>
  <c r="N31" i="2"/>
  <c r="Q31" i="2"/>
  <c r="T31" i="2"/>
  <c r="W31" i="2"/>
  <c r="AC31" i="2"/>
  <c r="E32" i="2"/>
  <c r="H32" i="2"/>
  <c r="K32" i="2"/>
  <c r="N32" i="2"/>
  <c r="Q32" i="2"/>
  <c r="T32" i="2"/>
  <c r="W32" i="2"/>
  <c r="AC32" i="2"/>
  <c r="E27" i="3"/>
  <c r="H27" i="3"/>
  <c r="K27" i="3"/>
  <c r="N27" i="3"/>
  <c r="Q27" i="3"/>
  <c r="T27" i="3"/>
  <c r="W27" i="3"/>
  <c r="AC27" i="3"/>
  <c r="E28" i="3"/>
  <c r="H28" i="3"/>
  <c r="K28" i="3"/>
  <c r="N28" i="3"/>
  <c r="Q28" i="3"/>
  <c r="T28" i="3"/>
  <c r="W28" i="3"/>
  <c r="AC28" i="3"/>
  <c r="E29" i="3"/>
  <c r="H29" i="3"/>
  <c r="K29" i="3"/>
  <c r="N29" i="3"/>
  <c r="Q29" i="3"/>
  <c r="T29" i="3"/>
  <c r="W29" i="3"/>
  <c r="AC29" i="3"/>
  <c r="E30" i="3"/>
  <c r="H30" i="3"/>
  <c r="K30" i="3"/>
  <c r="N30" i="3"/>
  <c r="Q30" i="3"/>
  <c r="T30" i="3"/>
  <c r="W30" i="3"/>
  <c r="AC30" i="3"/>
  <c r="E31" i="3"/>
  <c r="H31" i="3"/>
  <c r="K31" i="3"/>
  <c r="N31" i="3"/>
  <c r="Q31" i="3"/>
  <c r="T31" i="3"/>
  <c r="W31" i="3"/>
  <c r="AC31" i="3"/>
  <c r="E27" i="4"/>
  <c r="H27" i="4"/>
  <c r="K27" i="4"/>
  <c r="N27" i="4"/>
  <c r="Q27" i="4"/>
  <c r="T27" i="4"/>
  <c r="W27" i="4"/>
  <c r="AC27" i="4"/>
  <c r="E28" i="4"/>
  <c r="H28" i="4"/>
  <c r="K28" i="4"/>
  <c r="N28" i="4"/>
  <c r="Q28" i="4"/>
  <c r="T28" i="4"/>
  <c r="W28" i="4"/>
  <c r="AC28" i="4"/>
  <c r="E29" i="4"/>
  <c r="H29" i="4"/>
  <c r="K29" i="4"/>
  <c r="N29" i="4"/>
  <c r="Q29" i="4"/>
  <c r="T29" i="4"/>
  <c r="W29" i="4"/>
  <c r="AC29" i="4"/>
  <c r="E30" i="4"/>
  <c r="H30" i="4"/>
  <c r="K30" i="4"/>
  <c r="N30" i="4"/>
  <c r="Q30" i="4"/>
  <c r="T30" i="4"/>
  <c r="W30" i="4"/>
  <c r="AC30" i="4"/>
  <c r="E31" i="4"/>
  <c r="H31" i="4"/>
  <c r="K31" i="4"/>
  <c r="N31" i="4"/>
  <c r="Q31" i="4"/>
  <c r="T31" i="4"/>
  <c r="W31" i="4"/>
  <c r="E32" i="4"/>
  <c r="H32" i="4"/>
  <c r="K32" i="4"/>
  <c r="N32" i="4"/>
  <c r="Q32" i="4"/>
  <c r="T32" i="4"/>
  <c r="W32" i="4"/>
  <c r="AC32" i="4"/>
  <c r="E27" i="5"/>
  <c r="H27" i="5"/>
  <c r="K27" i="5"/>
  <c r="N27" i="5"/>
  <c r="Q27" i="5"/>
  <c r="T27" i="5"/>
  <c r="W27" i="5"/>
  <c r="AC27" i="5"/>
  <c r="E28" i="5"/>
  <c r="H28" i="5"/>
  <c r="K28" i="5"/>
  <c r="N28" i="5"/>
  <c r="Q28" i="5"/>
  <c r="T28" i="5"/>
  <c r="W28" i="5"/>
  <c r="AC28" i="5"/>
  <c r="E29" i="5"/>
  <c r="H29" i="5"/>
  <c r="K29" i="5"/>
  <c r="N29" i="5"/>
  <c r="Q29" i="5"/>
  <c r="T29" i="5"/>
  <c r="W29" i="5"/>
  <c r="AC29" i="5"/>
  <c r="E30" i="5"/>
  <c r="H30" i="5"/>
  <c r="K30" i="5"/>
  <c r="N30" i="5"/>
  <c r="Q30" i="5"/>
  <c r="T30" i="5"/>
  <c r="W30" i="5"/>
  <c r="AC30" i="5"/>
  <c r="E31" i="5"/>
  <c r="H31" i="5"/>
  <c r="K31" i="5"/>
  <c r="N31" i="5"/>
  <c r="Q31" i="5"/>
  <c r="T31" i="5"/>
  <c r="W31" i="5"/>
  <c r="AC31" i="5"/>
  <c r="E32" i="5"/>
  <c r="H32" i="5"/>
  <c r="K32" i="5"/>
  <c r="N32" i="5"/>
  <c r="Q32" i="5"/>
  <c r="T32" i="5"/>
  <c r="W32" i="5"/>
  <c r="AC32" i="5"/>
  <c r="E28" i="16"/>
  <c r="H28" i="16"/>
  <c r="K28" i="16"/>
  <c r="N28" i="16"/>
  <c r="Q28" i="16"/>
  <c r="W28" i="16"/>
  <c r="Z28" i="16"/>
  <c r="AC28" i="16"/>
  <c r="E29" i="16"/>
  <c r="H29" i="16"/>
  <c r="K29" i="16"/>
  <c r="N29" i="16"/>
  <c r="Q29" i="16"/>
  <c r="W29" i="16"/>
  <c r="Z29" i="16"/>
  <c r="AC29" i="16"/>
  <c r="K30" i="16"/>
  <c r="N30" i="16"/>
  <c r="Q30" i="16"/>
  <c r="W30" i="16"/>
  <c r="Z30" i="16"/>
  <c r="AC30" i="16"/>
  <c r="E31" i="16"/>
  <c r="H31" i="16"/>
  <c r="K31" i="16"/>
  <c r="N31" i="16"/>
  <c r="Q31" i="16"/>
  <c r="W31" i="16"/>
  <c r="Z31" i="16"/>
  <c r="AC31" i="16"/>
  <c r="E32" i="16"/>
  <c r="H32" i="16"/>
  <c r="K32" i="16"/>
  <c r="N32" i="16"/>
  <c r="Q32" i="16"/>
  <c r="W32" i="16"/>
  <c r="Z32" i="16"/>
  <c r="AC32" i="16"/>
  <c r="E28" i="34"/>
  <c r="H28" i="34"/>
  <c r="K28" i="34"/>
  <c r="N28" i="34"/>
  <c r="Q28" i="34"/>
  <c r="T28" i="34"/>
  <c r="Z28" i="34"/>
  <c r="AC28" i="34"/>
  <c r="E29" i="34"/>
  <c r="H29" i="34"/>
  <c r="K29" i="34"/>
  <c r="N29" i="34"/>
  <c r="Q29" i="34"/>
  <c r="T29" i="34"/>
  <c r="Z29" i="34"/>
  <c r="AC29" i="34"/>
  <c r="E30" i="34"/>
  <c r="H30" i="34"/>
  <c r="K30" i="34"/>
  <c r="N30" i="34"/>
  <c r="Q30" i="34"/>
  <c r="T30" i="34"/>
  <c r="Z30" i="34"/>
  <c r="AC30" i="34"/>
  <c r="E31" i="34"/>
  <c r="H31" i="34"/>
  <c r="K31" i="34"/>
  <c r="N31" i="34"/>
  <c r="Q31" i="34"/>
  <c r="T31" i="34"/>
  <c r="Z31" i="34"/>
  <c r="AC31" i="34"/>
  <c r="E32" i="34"/>
  <c r="H32" i="34"/>
  <c r="K32" i="34"/>
  <c r="N32" i="34"/>
  <c r="Q32" i="34"/>
  <c r="T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Z26" i="10"/>
  <c r="W26" i="10"/>
  <c r="T26" i="10"/>
  <c r="Q26" i="10"/>
  <c r="N26" i="10"/>
  <c r="K26" i="10"/>
  <c r="H26" i="10"/>
  <c r="E26" i="10"/>
  <c r="Z25" i="10"/>
  <c r="W25" i="10"/>
  <c r="T25" i="10"/>
  <c r="Q25" i="10"/>
  <c r="N25" i="10"/>
  <c r="K25" i="10"/>
  <c r="H25" i="10"/>
  <c r="E25" i="10"/>
  <c r="Z24" i="10"/>
  <c r="W24" i="10"/>
  <c r="T24" i="10"/>
  <c r="Q24" i="10"/>
  <c r="N24" i="10"/>
  <c r="K24" i="10"/>
  <c r="H24" i="10"/>
  <c r="E24" i="10"/>
  <c r="Z23" i="10"/>
  <c r="W23" i="10"/>
  <c r="T23" i="10"/>
  <c r="Q23" i="10"/>
  <c r="N23" i="10"/>
  <c r="K23" i="10"/>
  <c r="H23" i="10"/>
  <c r="E23" i="10"/>
  <c r="Z22" i="10"/>
  <c r="W22" i="10"/>
  <c r="T22" i="10"/>
  <c r="Q22" i="10"/>
  <c r="N22" i="10"/>
  <c r="K22" i="10"/>
  <c r="H22" i="10"/>
  <c r="E22" i="10"/>
  <c r="Z21" i="10"/>
  <c r="W21" i="10"/>
  <c r="T21" i="10"/>
  <c r="Q21" i="10"/>
  <c r="N21" i="10"/>
  <c r="K21" i="10"/>
  <c r="H21" i="10"/>
  <c r="E21" i="10"/>
  <c r="Z20" i="10"/>
  <c r="W20" i="10"/>
  <c r="T20" i="10"/>
  <c r="Q20" i="10"/>
  <c r="N20" i="10"/>
  <c r="K20" i="10"/>
  <c r="H20" i="10"/>
  <c r="E20" i="10"/>
  <c r="Z19" i="10"/>
  <c r="Q19" i="10"/>
  <c r="N19" i="10"/>
  <c r="K19" i="10"/>
  <c r="H19" i="10"/>
  <c r="E19" i="10"/>
  <c r="Z18" i="10"/>
  <c r="W18" i="10"/>
  <c r="T18" i="10"/>
  <c r="Q18" i="10"/>
  <c r="N18" i="10"/>
  <c r="K18" i="10"/>
  <c r="H18" i="10"/>
  <c r="E18" i="10"/>
  <c r="Z17" i="10"/>
  <c r="W17" i="10"/>
  <c r="T17" i="10"/>
  <c r="Q17" i="10"/>
  <c r="N17" i="10"/>
  <c r="K17" i="10"/>
  <c r="H17" i="10"/>
  <c r="E17" i="10"/>
  <c r="Z16" i="10"/>
  <c r="W16" i="10"/>
  <c r="T16" i="10"/>
  <c r="Q16" i="10"/>
  <c r="N16" i="10"/>
  <c r="K16" i="10"/>
  <c r="H16" i="10"/>
  <c r="E16" i="10"/>
  <c r="Z15" i="10"/>
  <c r="W15" i="10"/>
  <c r="T15" i="10"/>
  <c r="Q15" i="10"/>
  <c r="N15" i="10"/>
  <c r="K15" i="10"/>
  <c r="H15" i="10"/>
  <c r="E15" i="10"/>
  <c r="Z13" i="10"/>
  <c r="W13" i="10"/>
  <c r="T13" i="10"/>
  <c r="Q13" i="10"/>
  <c r="N13" i="10"/>
  <c r="K13" i="10"/>
  <c r="H13" i="10"/>
  <c r="E13" i="10"/>
  <c r="Z12" i="10"/>
  <c r="W12" i="10"/>
  <c r="T12" i="10"/>
  <c r="Q12" i="10"/>
  <c r="N12" i="10"/>
  <c r="K12" i="10"/>
  <c r="H12" i="10"/>
  <c r="E12" i="10"/>
  <c r="Z11" i="10"/>
  <c r="W11" i="10"/>
  <c r="T11" i="10"/>
  <c r="Q11" i="10"/>
  <c r="N11" i="10"/>
  <c r="K11" i="10"/>
  <c r="H11" i="10"/>
  <c r="E11" i="10"/>
  <c r="Z10" i="10"/>
  <c r="W10" i="10"/>
  <c r="T10" i="10"/>
  <c r="Q10" i="10"/>
  <c r="N10" i="10"/>
  <c r="K10" i="10"/>
  <c r="H10" i="10"/>
  <c r="E10" i="10"/>
  <c r="Z9" i="10"/>
  <c r="W9" i="10"/>
  <c r="T9" i="10"/>
  <c r="Q9" i="10"/>
  <c r="N9" i="10"/>
  <c r="K9" i="10"/>
  <c r="H9" i="10"/>
  <c r="E9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K26" i="18"/>
  <c r="H26" i="18"/>
  <c r="E26" i="18"/>
  <c r="AC25" i="18"/>
  <c r="Z25" i="18"/>
  <c r="W25" i="18"/>
  <c r="T25" i="18"/>
  <c r="Q25" i="18"/>
  <c r="K25" i="18"/>
  <c r="H25" i="18"/>
  <c r="E25" i="18"/>
  <c r="AC24" i="18"/>
  <c r="Z24" i="18"/>
  <c r="W24" i="18"/>
  <c r="T24" i="18"/>
  <c r="Q24" i="18"/>
  <c r="K24" i="18"/>
  <c r="H24" i="18"/>
  <c r="E24" i="18"/>
  <c r="AC23" i="18"/>
  <c r="Z23" i="18"/>
  <c r="W23" i="18"/>
  <c r="T23" i="18"/>
  <c r="Q23" i="18"/>
  <c r="K23" i="18"/>
  <c r="H23" i="18"/>
  <c r="E23" i="18"/>
  <c r="AC22" i="18"/>
  <c r="Z22" i="18"/>
  <c r="W22" i="18"/>
  <c r="T22" i="18"/>
  <c r="Q22" i="18"/>
  <c r="K22" i="18"/>
  <c r="H22" i="18"/>
  <c r="E22" i="18"/>
  <c r="AC21" i="18"/>
  <c r="Z21" i="18"/>
  <c r="W21" i="18"/>
  <c r="T21" i="18"/>
  <c r="Q21" i="18"/>
  <c r="K21" i="18"/>
  <c r="H21" i="18"/>
  <c r="E21" i="18"/>
  <c r="AC20" i="18"/>
  <c r="Z20" i="18"/>
  <c r="W20" i="18"/>
  <c r="T20" i="18"/>
  <c r="Q20" i="18"/>
  <c r="K20" i="18"/>
  <c r="H20" i="18"/>
  <c r="E20" i="18"/>
  <c r="AC19" i="18"/>
  <c r="Z19" i="18"/>
  <c r="W19" i="18"/>
  <c r="T19" i="18"/>
  <c r="Q19" i="18"/>
  <c r="K19" i="18"/>
  <c r="H19" i="18"/>
  <c r="E19" i="18"/>
  <c r="AC18" i="18"/>
  <c r="Z18" i="18"/>
  <c r="W18" i="18"/>
  <c r="T18" i="18"/>
  <c r="Q18" i="18"/>
  <c r="K18" i="18"/>
  <c r="H18" i="18"/>
  <c r="E18" i="18"/>
  <c r="Z17" i="18"/>
  <c r="W17" i="18"/>
  <c r="T17" i="18"/>
  <c r="Q17" i="18"/>
  <c r="K17" i="18"/>
  <c r="H17" i="18"/>
  <c r="E17" i="18"/>
  <c r="AC16" i="18"/>
  <c r="Z16" i="18"/>
  <c r="W16" i="18"/>
  <c r="T16" i="18"/>
  <c r="Q16" i="18"/>
  <c r="K16" i="18"/>
  <c r="H16" i="18"/>
  <c r="E16" i="18"/>
  <c r="AC15" i="18"/>
  <c r="Z15" i="18"/>
  <c r="T15" i="18"/>
  <c r="Q15" i="18"/>
  <c r="K15" i="18"/>
  <c r="H15" i="18"/>
  <c r="E15" i="18"/>
  <c r="AC13" i="18"/>
  <c r="Z13" i="18"/>
  <c r="W13" i="18"/>
  <c r="T13" i="18"/>
  <c r="Q13" i="18"/>
  <c r="K13" i="18"/>
  <c r="H13" i="18"/>
  <c r="E13" i="18"/>
  <c r="AC12" i="18"/>
  <c r="Z12" i="18"/>
  <c r="W12" i="18"/>
  <c r="T12" i="18"/>
  <c r="Q12" i="18"/>
  <c r="K12" i="18"/>
  <c r="H12" i="18"/>
  <c r="E12" i="18"/>
  <c r="AC11" i="18"/>
  <c r="Z11" i="18"/>
  <c r="W11" i="18"/>
  <c r="T11" i="18"/>
  <c r="Q11" i="18"/>
  <c r="K11" i="18"/>
  <c r="H11" i="18"/>
  <c r="E11" i="18"/>
  <c r="AC10" i="18"/>
  <c r="Z10" i="18"/>
  <c r="W10" i="18"/>
  <c r="T10" i="18"/>
  <c r="Q10" i="18"/>
  <c r="K10" i="18"/>
  <c r="H10" i="18"/>
  <c r="E10" i="18"/>
  <c r="AC9" i="18"/>
  <c r="Z9" i="18"/>
  <c r="W9" i="18"/>
  <c r="T9" i="18"/>
  <c r="Q9" i="18"/>
  <c r="K9" i="18"/>
  <c r="H9" i="18"/>
  <c r="E9" i="18"/>
  <c r="AC8" i="18"/>
  <c r="Z8" i="18"/>
  <c r="W8" i="18"/>
  <c r="T8" i="18"/>
  <c r="Q8" i="18"/>
  <c r="K8" i="18"/>
  <c r="H8" i="18"/>
  <c r="E8" i="18"/>
  <c r="AC26" i="7"/>
  <c r="Z26" i="7"/>
  <c r="W26" i="7"/>
  <c r="T26" i="7"/>
  <c r="N26" i="7"/>
  <c r="K26" i="7"/>
  <c r="H26" i="7"/>
  <c r="E26" i="7"/>
  <c r="AC25" i="7"/>
  <c r="Z25" i="7"/>
  <c r="W25" i="7"/>
  <c r="T25" i="7"/>
  <c r="N25" i="7"/>
  <c r="K25" i="7"/>
  <c r="AC24" i="7"/>
  <c r="Z24" i="7"/>
  <c r="W24" i="7"/>
  <c r="T24" i="7"/>
  <c r="N24" i="7"/>
  <c r="K24" i="7"/>
  <c r="H24" i="7"/>
  <c r="E24" i="7"/>
  <c r="AC23" i="7"/>
  <c r="Z23" i="7"/>
  <c r="W23" i="7"/>
  <c r="T23" i="7"/>
  <c r="N23" i="7"/>
  <c r="K23" i="7"/>
  <c r="AC22" i="7"/>
  <c r="Z22" i="7"/>
  <c r="W22" i="7"/>
  <c r="T22" i="7"/>
  <c r="N22" i="7"/>
  <c r="K22" i="7"/>
  <c r="H22" i="7"/>
  <c r="E22" i="7"/>
  <c r="AC21" i="7"/>
  <c r="Z21" i="7"/>
  <c r="W21" i="7"/>
  <c r="T21" i="7"/>
  <c r="N21" i="7"/>
  <c r="K21" i="7"/>
  <c r="H21" i="7"/>
  <c r="E21" i="7"/>
  <c r="AC20" i="7"/>
  <c r="Z20" i="7"/>
  <c r="W20" i="7"/>
  <c r="T20" i="7"/>
  <c r="N20" i="7"/>
  <c r="K20" i="7"/>
  <c r="H20" i="7"/>
  <c r="E20" i="7"/>
  <c r="AC19" i="7"/>
  <c r="Z19" i="7"/>
  <c r="W19" i="7"/>
  <c r="T19" i="7"/>
  <c r="N19" i="7"/>
  <c r="K19" i="7"/>
  <c r="H19" i="7"/>
  <c r="E19" i="7"/>
  <c r="AC18" i="7"/>
  <c r="Z18" i="7"/>
  <c r="W18" i="7"/>
  <c r="T18" i="7"/>
  <c r="N18" i="7"/>
  <c r="K18" i="7"/>
  <c r="H18" i="7"/>
  <c r="E18" i="7"/>
  <c r="AC17" i="7"/>
  <c r="Z17" i="7"/>
  <c r="W17" i="7"/>
  <c r="T17" i="7"/>
  <c r="N17" i="7"/>
  <c r="K17" i="7"/>
  <c r="H17" i="7"/>
  <c r="E17" i="7"/>
  <c r="AC16" i="7"/>
  <c r="Z16" i="7"/>
  <c r="W16" i="7"/>
  <c r="T16" i="7"/>
  <c r="N16" i="7"/>
  <c r="K16" i="7"/>
  <c r="H16" i="7"/>
  <c r="E16" i="7"/>
  <c r="AC15" i="7"/>
  <c r="Z15" i="7"/>
  <c r="W15" i="7"/>
  <c r="T15" i="7"/>
  <c r="N15" i="7"/>
  <c r="K15" i="7"/>
  <c r="H15" i="7"/>
  <c r="E15" i="7"/>
  <c r="AC13" i="7"/>
  <c r="Z13" i="7"/>
  <c r="W13" i="7"/>
  <c r="T13" i="7"/>
  <c r="N13" i="7"/>
  <c r="K13" i="7"/>
  <c r="H13" i="7"/>
  <c r="E13" i="7"/>
  <c r="AC12" i="7"/>
  <c r="Z12" i="7"/>
  <c r="W12" i="7"/>
  <c r="T12" i="7"/>
  <c r="N12" i="7"/>
  <c r="K12" i="7"/>
  <c r="H12" i="7"/>
  <c r="E12" i="7"/>
  <c r="AC11" i="7"/>
  <c r="Z11" i="7"/>
  <c r="W11" i="7"/>
  <c r="T11" i="7"/>
  <c r="N11" i="7"/>
  <c r="K11" i="7"/>
  <c r="H11" i="7"/>
  <c r="E11" i="7"/>
  <c r="AC10" i="7"/>
  <c r="Z10" i="7"/>
  <c r="W10" i="7"/>
  <c r="T10" i="7"/>
  <c r="N10" i="7"/>
  <c r="K10" i="7"/>
  <c r="H10" i="7"/>
  <c r="E10" i="7"/>
  <c r="AC9" i="7"/>
  <c r="Z9" i="7"/>
  <c r="W9" i="7"/>
  <c r="T9" i="7"/>
  <c r="N9" i="7"/>
  <c r="K9" i="7"/>
  <c r="AC8" i="7"/>
  <c r="Z8" i="7"/>
  <c r="W8" i="7"/>
  <c r="T8" i="7"/>
  <c r="N8" i="7"/>
  <c r="K8" i="7"/>
  <c r="H8" i="7"/>
  <c r="E8" i="7"/>
  <c r="AC26" i="15"/>
  <c r="Z26" i="15"/>
  <c r="T26" i="15"/>
  <c r="Q26" i="15"/>
  <c r="N26" i="15"/>
  <c r="K26" i="15"/>
  <c r="H26" i="15"/>
  <c r="E26" i="15"/>
  <c r="AC25" i="15"/>
  <c r="Z25" i="15"/>
  <c r="T25" i="15"/>
  <c r="Q25" i="15"/>
  <c r="N25" i="15"/>
  <c r="K25" i="15"/>
  <c r="H25" i="15"/>
  <c r="E25" i="15"/>
  <c r="AC24" i="15"/>
  <c r="Z24" i="15"/>
  <c r="T24" i="15"/>
  <c r="Q24" i="15"/>
  <c r="N24" i="15"/>
  <c r="K24" i="15"/>
  <c r="H24" i="15"/>
  <c r="E24" i="15"/>
  <c r="AC22" i="15"/>
  <c r="Z22" i="15"/>
  <c r="T22" i="15"/>
  <c r="Q22" i="15"/>
  <c r="N22" i="15"/>
  <c r="K22" i="15"/>
  <c r="H22" i="15"/>
  <c r="E22" i="15"/>
  <c r="AC21" i="15"/>
  <c r="T21" i="15"/>
  <c r="Q21" i="15"/>
  <c r="N21" i="15"/>
  <c r="K21" i="15"/>
  <c r="H21" i="15"/>
  <c r="E21" i="15"/>
  <c r="AC20" i="15"/>
  <c r="Z20" i="15"/>
  <c r="T20" i="15"/>
  <c r="Q20" i="15"/>
  <c r="N20" i="15"/>
  <c r="K20" i="15"/>
  <c r="H20" i="15"/>
  <c r="E20" i="15"/>
  <c r="AC19" i="15"/>
  <c r="Z19" i="15"/>
  <c r="T19" i="15"/>
  <c r="Q19" i="15"/>
  <c r="N19" i="15"/>
  <c r="K19" i="15"/>
  <c r="H19" i="15"/>
  <c r="E19" i="15"/>
  <c r="AC18" i="15"/>
  <c r="Z18" i="15"/>
  <c r="T18" i="15"/>
  <c r="Q18" i="15"/>
  <c r="N18" i="15"/>
  <c r="K18" i="15"/>
  <c r="H18" i="15"/>
  <c r="E18" i="15"/>
  <c r="AC17" i="15"/>
  <c r="Z17" i="15"/>
  <c r="T17" i="15"/>
  <c r="Q17" i="15"/>
  <c r="N17" i="15"/>
  <c r="K17" i="15"/>
  <c r="H17" i="15"/>
  <c r="E17" i="15"/>
  <c r="AC16" i="15"/>
  <c r="Z16" i="15"/>
  <c r="T16" i="15"/>
  <c r="Q16" i="15"/>
  <c r="N16" i="15"/>
  <c r="K16" i="15"/>
  <c r="H16" i="15"/>
  <c r="E16" i="15"/>
  <c r="AC15" i="15"/>
  <c r="Z15" i="15"/>
  <c r="T15" i="15"/>
  <c r="Q15" i="15"/>
  <c r="N15" i="15"/>
  <c r="K15" i="15"/>
  <c r="H15" i="15"/>
  <c r="E15" i="15"/>
  <c r="AC13" i="15"/>
  <c r="Z13" i="15"/>
  <c r="T13" i="15"/>
  <c r="Q13" i="15"/>
  <c r="N13" i="15"/>
  <c r="K13" i="15"/>
  <c r="H13" i="15"/>
  <c r="E13" i="15"/>
  <c r="Z12" i="15"/>
  <c r="T12" i="15"/>
  <c r="Q12" i="15"/>
  <c r="N12" i="15"/>
  <c r="K12" i="15"/>
  <c r="H12" i="15"/>
  <c r="E12" i="15"/>
  <c r="AC11" i="15"/>
  <c r="Z11" i="15"/>
  <c r="T11" i="15"/>
  <c r="Q11" i="15"/>
  <c r="N11" i="15"/>
  <c r="K11" i="15"/>
  <c r="H11" i="15"/>
  <c r="E11" i="15"/>
  <c r="AC10" i="15"/>
  <c r="Z10" i="15"/>
  <c r="T10" i="15"/>
  <c r="Q10" i="15"/>
  <c r="N10" i="15"/>
  <c r="K10" i="15"/>
  <c r="H10" i="15"/>
  <c r="E10" i="15"/>
  <c r="AC9" i="15"/>
  <c r="Z9" i="15"/>
  <c r="T9" i="15"/>
  <c r="Q9" i="15"/>
  <c r="N9" i="15"/>
  <c r="K9" i="15"/>
  <c r="H9" i="15"/>
  <c r="E9" i="15"/>
  <c r="AC8" i="15"/>
  <c r="Z8" i="15"/>
  <c r="T8" i="15"/>
  <c r="Q8" i="15"/>
  <c r="N8" i="15"/>
  <c r="K8" i="15"/>
  <c r="H8" i="15"/>
  <c r="E8" i="15"/>
  <c r="AC26" i="14"/>
  <c r="Z26" i="14"/>
  <c r="W26" i="14"/>
  <c r="Q26" i="14"/>
  <c r="N26" i="14"/>
  <c r="K26" i="14"/>
  <c r="H26" i="14"/>
  <c r="E26" i="14"/>
  <c r="AC25" i="14"/>
  <c r="Q25" i="14"/>
  <c r="N25" i="14"/>
  <c r="K25" i="14"/>
  <c r="H25" i="14"/>
  <c r="E25" i="14"/>
  <c r="AC24" i="14"/>
  <c r="Z24" i="14"/>
  <c r="W24" i="14"/>
  <c r="Q24" i="14"/>
  <c r="N24" i="14"/>
  <c r="K24" i="14"/>
  <c r="H24" i="14"/>
  <c r="E24" i="14"/>
  <c r="AC23" i="14"/>
  <c r="Z23" i="14"/>
  <c r="W23" i="14"/>
  <c r="AC22" i="14"/>
  <c r="Z22" i="14"/>
  <c r="W22" i="14"/>
  <c r="Q22" i="14"/>
  <c r="N22" i="14"/>
  <c r="K22" i="14"/>
  <c r="H22" i="14"/>
  <c r="E22" i="14"/>
  <c r="AC21" i="14"/>
  <c r="Z21" i="14"/>
  <c r="W21" i="14"/>
  <c r="Q21" i="14"/>
  <c r="N21" i="14"/>
  <c r="K21" i="14"/>
  <c r="H21" i="14"/>
  <c r="E21" i="14"/>
  <c r="AC20" i="14"/>
  <c r="Z20" i="14"/>
  <c r="W20" i="14"/>
  <c r="Q20" i="14"/>
  <c r="N20" i="14"/>
  <c r="K20" i="14"/>
  <c r="H20" i="14"/>
  <c r="E20" i="14"/>
  <c r="AC19" i="14"/>
  <c r="AC18" i="14"/>
  <c r="Z18" i="14"/>
  <c r="W18" i="14"/>
  <c r="Q18" i="14"/>
  <c r="N18" i="14"/>
  <c r="K18" i="14"/>
  <c r="H18" i="14"/>
  <c r="E18" i="14"/>
  <c r="AC17" i="14"/>
  <c r="Z17" i="14"/>
  <c r="W17" i="14"/>
  <c r="Q17" i="14"/>
  <c r="N17" i="14"/>
  <c r="K17" i="14"/>
  <c r="H17" i="14"/>
  <c r="E17" i="14"/>
  <c r="AC16" i="14"/>
  <c r="Z16" i="14"/>
  <c r="W16" i="14"/>
  <c r="Q16" i="14"/>
  <c r="N16" i="14"/>
  <c r="K16" i="14"/>
  <c r="H16" i="14"/>
  <c r="E16" i="14"/>
  <c r="AC15" i="14"/>
  <c r="Z15" i="14"/>
  <c r="W15" i="14"/>
  <c r="Q15" i="14"/>
  <c r="N15" i="14"/>
  <c r="K15" i="14"/>
  <c r="H15" i="14"/>
  <c r="E15" i="14"/>
  <c r="AC13" i="14"/>
  <c r="Z13" i="14"/>
  <c r="W13" i="14"/>
  <c r="Q13" i="14"/>
  <c r="N13" i="14"/>
  <c r="K13" i="14"/>
  <c r="H13" i="14"/>
  <c r="E13" i="14"/>
  <c r="AC12" i="14"/>
  <c r="Z12" i="14"/>
  <c r="W12" i="14"/>
  <c r="Q12" i="14"/>
  <c r="N12" i="14"/>
  <c r="K12" i="14"/>
  <c r="H12" i="14"/>
  <c r="E12" i="14"/>
  <c r="AC11" i="14"/>
  <c r="Z11" i="14"/>
  <c r="W11" i="14"/>
  <c r="Q11" i="14"/>
  <c r="N11" i="14"/>
  <c r="K11" i="14"/>
  <c r="H11" i="14"/>
  <c r="E11" i="14"/>
  <c r="AC10" i="14"/>
  <c r="Z10" i="14"/>
  <c r="Q10" i="14"/>
  <c r="N10" i="14"/>
  <c r="K10" i="14"/>
  <c r="H10" i="14"/>
  <c r="E10" i="14"/>
  <c r="AC9" i="14"/>
  <c r="Z9" i="14"/>
  <c r="W9" i="14"/>
  <c r="Q9" i="14"/>
  <c r="N9" i="14"/>
  <c r="K9" i="14"/>
  <c r="H9" i="14"/>
  <c r="E9" i="14"/>
  <c r="AC8" i="14"/>
  <c r="Z8" i="14"/>
  <c r="W8" i="14"/>
  <c r="Q8" i="14"/>
  <c r="N8" i="14"/>
  <c r="K8" i="14"/>
  <c r="H8" i="14"/>
  <c r="E8" i="14"/>
  <c r="AC26" i="13"/>
  <c r="Z26" i="13"/>
  <c r="W26" i="13"/>
  <c r="Q26" i="13"/>
  <c r="N26" i="13"/>
  <c r="K26" i="13"/>
  <c r="H26" i="13"/>
  <c r="E26" i="13"/>
  <c r="AC25" i="13"/>
  <c r="Z25" i="13"/>
  <c r="W25" i="13"/>
  <c r="Q25" i="13"/>
  <c r="N25" i="13"/>
  <c r="K25" i="13"/>
  <c r="H25" i="13"/>
  <c r="E25" i="13"/>
  <c r="AC24" i="13"/>
  <c r="Z24" i="13"/>
  <c r="W24" i="13"/>
  <c r="Q24" i="13"/>
  <c r="N24" i="13"/>
  <c r="K24" i="13"/>
  <c r="H24" i="13"/>
  <c r="E24" i="13"/>
  <c r="AC23" i="13"/>
  <c r="Z23" i="13"/>
  <c r="W23" i="13"/>
  <c r="Q23" i="13"/>
  <c r="N23" i="13"/>
  <c r="K23" i="13"/>
  <c r="H23" i="13"/>
  <c r="E23" i="13"/>
  <c r="AC22" i="13"/>
  <c r="Z22" i="13"/>
  <c r="W22" i="13"/>
  <c r="Q22" i="13"/>
  <c r="N22" i="13"/>
  <c r="K22" i="13"/>
  <c r="H22" i="13"/>
  <c r="E22" i="13"/>
  <c r="AC21" i="13"/>
  <c r="Z21" i="13"/>
  <c r="W21" i="13"/>
  <c r="Q21" i="13"/>
  <c r="N21" i="13"/>
  <c r="K21" i="13"/>
  <c r="H21" i="13"/>
  <c r="E21" i="13"/>
  <c r="AC20" i="13"/>
  <c r="Z20" i="13"/>
  <c r="W20" i="13"/>
  <c r="Q20" i="13"/>
  <c r="N20" i="13"/>
  <c r="K20" i="13"/>
  <c r="H20" i="13"/>
  <c r="E20" i="13"/>
  <c r="AC19" i="13"/>
  <c r="Z19" i="13"/>
  <c r="W19" i="13"/>
  <c r="Q19" i="13"/>
  <c r="N19" i="13"/>
  <c r="K19" i="13"/>
  <c r="H19" i="13"/>
  <c r="E19" i="13"/>
  <c r="AC18" i="13"/>
  <c r="Z18" i="13"/>
  <c r="W18" i="13"/>
  <c r="Q18" i="13"/>
  <c r="N18" i="13"/>
  <c r="K18" i="13"/>
  <c r="H18" i="13"/>
  <c r="E18" i="13"/>
  <c r="AC16" i="13"/>
  <c r="Z16" i="13"/>
  <c r="W16" i="13"/>
  <c r="Q16" i="13"/>
  <c r="N16" i="13"/>
  <c r="K16" i="13"/>
  <c r="H16" i="13"/>
  <c r="E16" i="13"/>
  <c r="AC15" i="13"/>
  <c r="Z15" i="13"/>
  <c r="W15" i="13"/>
  <c r="Q15" i="13"/>
  <c r="N15" i="13"/>
  <c r="K15" i="13"/>
  <c r="H15" i="13"/>
  <c r="E15" i="13"/>
  <c r="AC13" i="13"/>
  <c r="Z13" i="13"/>
  <c r="W13" i="13"/>
  <c r="Q13" i="13"/>
  <c r="N13" i="13"/>
  <c r="K13" i="13"/>
  <c r="H13" i="13"/>
  <c r="E13" i="13"/>
  <c r="AC12" i="13"/>
  <c r="AC11" i="13"/>
  <c r="Z11" i="13"/>
  <c r="W11" i="13"/>
  <c r="Q11" i="13"/>
  <c r="N11" i="13"/>
  <c r="K11" i="13"/>
  <c r="H11" i="13"/>
  <c r="E11" i="13"/>
  <c r="AC10" i="13"/>
  <c r="Z10" i="13"/>
  <c r="W10" i="13"/>
  <c r="Q10" i="13"/>
  <c r="N10" i="13"/>
  <c r="K10" i="13"/>
  <c r="H10" i="13"/>
  <c r="E10" i="13"/>
  <c r="AC9" i="13"/>
  <c r="Z9" i="13"/>
  <c r="W9" i="13"/>
  <c r="Q9" i="13"/>
  <c r="N9" i="13"/>
  <c r="K9" i="13"/>
  <c r="H9" i="13"/>
  <c r="E9" i="13"/>
  <c r="AC8" i="13"/>
  <c r="Z8" i="13"/>
  <c r="W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E26" i="12"/>
  <c r="AC25" i="12"/>
  <c r="Z25" i="12"/>
  <c r="W25" i="12"/>
  <c r="T25" i="12"/>
  <c r="Q25" i="12"/>
  <c r="N25" i="12"/>
  <c r="K25" i="12"/>
  <c r="E25" i="12"/>
  <c r="AC24" i="12"/>
  <c r="Z24" i="12"/>
  <c r="W24" i="12"/>
  <c r="T24" i="12"/>
  <c r="Q24" i="12"/>
  <c r="N24" i="12"/>
  <c r="K24" i="12"/>
  <c r="E24" i="12"/>
  <c r="AC22" i="12"/>
  <c r="Z22" i="12"/>
  <c r="W22" i="12"/>
  <c r="T22" i="12"/>
  <c r="Q22" i="12"/>
  <c r="N22" i="12"/>
  <c r="K22" i="12"/>
  <c r="E22" i="12"/>
  <c r="AC21" i="12"/>
  <c r="Z21" i="12"/>
  <c r="W21" i="12"/>
  <c r="T21" i="12"/>
  <c r="Q21" i="12"/>
  <c r="N21" i="12"/>
  <c r="K21" i="12"/>
  <c r="E21" i="12"/>
  <c r="AC20" i="12"/>
  <c r="Z20" i="12"/>
  <c r="W20" i="12"/>
  <c r="T20" i="12"/>
  <c r="Q20" i="12"/>
  <c r="N20" i="12"/>
  <c r="K20" i="12"/>
  <c r="E20" i="12"/>
  <c r="AC19" i="12"/>
  <c r="Z19" i="12"/>
  <c r="W19" i="12"/>
  <c r="T19" i="12"/>
  <c r="Q19" i="12"/>
  <c r="N19" i="12"/>
  <c r="K19" i="12"/>
  <c r="E19" i="12"/>
  <c r="AC18" i="12"/>
  <c r="Z18" i="12"/>
  <c r="W18" i="12"/>
  <c r="T18" i="12"/>
  <c r="Q18" i="12"/>
  <c r="N18" i="12"/>
  <c r="K18" i="12"/>
  <c r="E18" i="12"/>
  <c r="AC17" i="12"/>
  <c r="Z17" i="12"/>
  <c r="W17" i="12"/>
  <c r="T17" i="12"/>
  <c r="Q17" i="12"/>
  <c r="N17" i="12"/>
  <c r="K17" i="12"/>
  <c r="E17" i="12"/>
  <c r="AC16" i="12"/>
  <c r="Z16" i="12"/>
  <c r="W16" i="12"/>
  <c r="T16" i="12"/>
  <c r="Q16" i="12"/>
  <c r="N16" i="12"/>
  <c r="K16" i="12"/>
  <c r="E16" i="12"/>
  <c r="AC15" i="12"/>
  <c r="Z15" i="12"/>
  <c r="W15" i="12"/>
  <c r="T15" i="12"/>
  <c r="Q15" i="12"/>
  <c r="N15" i="12"/>
  <c r="K15" i="12"/>
  <c r="E15" i="12"/>
  <c r="AC13" i="12"/>
  <c r="Z13" i="12"/>
  <c r="W13" i="12"/>
  <c r="T13" i="12"/>
  <c r="Q13" i="12"/>
  <c r="N13" i="12"/>
  <c r="K13" i="12"/>
  <c r="E13" i="12"/>
  <c r="AC12" i="12"/>
  <c r="Z12" i="12"/>
  <c r="W12" i="12"/>
  <c r="T12" i="12"/>
  <c r="Q12" i="12"/>
  <c r="N12" i="12"/>
  <c r="K12" i="12"/>
  <c r="E12" i="12"/>
  <c r="AC11" i="12"/>
  <c r="Z11" i="12"/>
  <c r="W11" i="12"/>
  <c r="T11" i="12"/>
  <c r="Q11" i="12"/>
  <c r="N11" i="12"/>
  <c r="K11" i="12"/>
  <c r="E11" i="12"/>
  <c r="AC10" i="12"/>
  <c r="Z10" i="12"/>
  <c r="W10" i="12"/>
  <c r="T10" i="12"/>
  <c r="Q10" i="12"/>
  <c r="N10" i="12"/>
  <c r="K10" i="12"/>
  <c r="E10" i="12"/>
  <c r="AC9" i="12"/>
  <c r="Z9" i="12"/>
  <c r="W9" i="12"/>
  <c r="T9" i="12"/>
  <c r="Q9" i="12"/>
  <c r="N9" i="12"/>
  <c r="K9" i="12"/>
  <c r="E9" i="12"/>
  <c r="AC8" i="12"/>
  <c r="Z8" i="12"/>
  <c r="W8" i="12"/>
  <c r="T8" i="12"/>
  <c r="Q8" i="12"/>
  <c r="N8" i="12"/>
  <c r="K8" i="12"/>
  <c r="E8" i="12"/>
  <c r="AC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3" i="11"/>
  <c r="W13" i="11"/>
  <c r="T13" i="11"/>
  <c r="Q13" i="11"/>
  <c r="N13" i="11"/>
  <c r="K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N8" i="11"/>
  <c r="K8" i="11"/>
  <c r="H8" i="11"/>
  <c r="E8" i="11"/>
  <c r="AC26" i="6"/>
  <c r="Z26" i="6"/>
  <c r="W26" i="6"/>
  <c r="Q26" i="6"/>
  <c r="N26" i="6"/>
  <c r="K26" i="6"/>
  <c r="H26" i="6"/>
  <c r="E26" i="6"/>
  <c r="AC25" i="6"/>
  <c r="Z25" i="6"/>
  <c r="W25" i="6"/>
  <c r="Q25" i="6"/>
  <c r="N25" i="6"/>
  <c r="K25" i="6"/>
  <c r="H25" i="6"/>
  <c r="E25" i="6"/>
  <c r="AC24" i="6"/>
  <c r="Z24" i="6"/>
  <c r="W24" i="6"/>
  <c r="Q24" i="6"/>
  <c r="N24" i="6"/>
  <c r="K24" i="6"/>
  <c r="H24" i="6"/>
  <c r="E24" i="6"/>
  <c r="AC22" i="6"/>
  <c r="Z22" i="6"/>
  <c r="W22" i="6"/>
  <c r="Q22" i="6"/>
  <c r="N22" i="6"/>
  <c r="K22" i="6"/>
  <c r="H22" i="6"/>
  <c r="E22" i="6"/>
  <c r="AC21" i="6"/>
  <c r="Z21" i="6"/>
  <c r="W21" i="6"/>
  <c r="Q21" i="6"/>
  <c r="N21" i="6"/>
  <c r="K21" i="6"/>
  <c r="H21" i="6"/>
  <c r="E21" i="6"/>
  <c r="AC20" i="6"/>
  <c r="Z20" i="6"/>
  <c r="W20" i="6"/>
  <c r="Q20" i="6"/>
  <c r="N20" i="6"/>
  <c r="K20" i="6"/>
  <c r="H20" i="6"/>
  <c r="E20" i="6"/>
  <c r="AC19" i="6"/>
  <c r="Z19" i="6"/>
  <c r="W19" i="6"/>
  <c r="Q19" i="6"/>
  <c r="N19" i="6"/>
  <c r="K19" i="6"/>
  <c r="H19" i="6"/>
  <c r="E19" i="6"/>
  <c r="AC18" i="6"/>
  <c r="Z18" i="6"/>
  <c r="W18" i="6"/>
  <c r="Q18" i="6"/>
  <c r="N18" i="6"/>
  <c r="K18" i="6"/>
  <c r="H18" i="6"/>
  <c r="E18" i="6"/>
  <c r="AC17" i="6"/>
  <c r="Z17" i="6"/>
  <c r="W17" i="6"/>
  <c r="Q17" i="6"/>
  <c r="N17" i="6"/>
  <c r="K17" i="6"/>
  <c r="H17" i="6"/>
  <c r="E17" i="6"/>
  <c r="AC16" i="6"/>
  <c r="Z16" i="6"/>
  <c r="W16" i="6"/>
  <c r="AC15" i="6"/>
  <c r="Z15" i="6"/>
  <c r="W15" i="6"/>
  <c r="Q15" i="6"/>
  <c r="N15" i="6"/>
  <c r="K15" i="6"/>
  <c r="H15" i="6"/>
  <c r="E15" i="6"/>
  <c r="AC13" i="6"/>
  <c r="Z13" i="6"/>
  <c r="W13" i="6"/>
  <c r="Q13" i="6"/>
  <c r="N13" i="6"/>
  <c r="K13" i="6"/>
  <c r="H13" i="6"/>
  <c r="E13" i="6"/>
  <c r="AC12" i="6"/>
  <c r="Z12" i="6"/>
  <c r="W12" i="6"/>
  <c r="Q12" i="6"/>
  <c r="N12" i="6"/>
  <c r="K12" i="6"/>
  <c r="H12" i="6"/>
  <c r="E12" i="6"/>
  <c r="AC11" i="6"/>
  <c r="Z11" i="6"/>
  <c r="W11" i="6"/>
  <c r="Q11" i="6"/>
  <c r="N11" i="6"/>
  <c r="K11" i="6"/>
  <c r="H11" i="6"/>
  <c r="E11" i="6"/>
  <c r="AC10" i="6"/>
  <c r="Z10" i="6"/>
  <c r="W10" i="6"/>
  <c r="Q10" i="6"/>
  <c r="N10" i="6"/>
  <c r="K10" i="6"/>
  <c r="H10" i="6"/>
  <c r="E10" i="6"/>
  <c r="AC9" i="6"/>
  <c r="Z9" i="6"/>
  <c r="W9" i="6"/>
  <c r="Q9" i="6"/>
  <c r="N9" i="6"/>
  <c r="K9" i="6"/>
  <c r="H9" i="6"/>
  <c r="E9" i="6"/>
  <c r="AC8" i="6"/>
  <c r="Z8" i="6"/>
  <c r="W8" i="6"/>
  <c r="Q8" i="6"/>
  <c r="N8" i="6"/>
  <c r="K8" i="6"/>
  <c r="H8" i="6"/>
  <c r="E8" i="6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Q24" i="2"/>
  <c r="N24" i="2"/>
  <c r="K24" i="2"/>
  <c r="H24" i="2"/>
  <c r="E24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3" i="2"/>
  <c r="W13" i="2"/>
  <c r="T13" i="2"/>
  <c r="Q13" i="2"/>
  <c r="N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W8" i="2"/>
  <c r="T8" i="2"/>
  <c r="Q8" i="2"/>
  <c r="N8" i="2"/>
  <c r="K8" i="2"/>
  <c r="H8" i="2"/>
  <c r="E8" i="2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W8" i="3"/>
  <c r="T8" i="3"/>
  <c r="Q8" i="3"/>
  <c r="N8" i="3"/>
  <c r="K8" i="3"/>
  <c r="H8" i="3"/>
  <c r="E8" i="3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W8" i="4"/>
  <c r="T8" i="4"/>
  <c r="Q8" i="4"/>
  <c r="N8" i="4"/>
  <c r="K8" i="4"/>
  <c r="H8" i="4"/>
  <c r="E8" i="4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AC17" i="5"/>
  <c r="W17" i="5"/>
  <c r="T17" i="5"/>
  <c r="Q17" i="5"/>
  <c r="N17" i="5"/>
  <c r="K17" i="5"/>
  <c r="H17" i="5"/>
  <c r="E17" i="5"/>
  <c r="AC16" i="5"/>
  <c r="AC15" i="5"/>
  <c r="W15" i="5"/>
  <c r="T15" i="5"/>
  <c r="Q15" i="5"/>
  <c r="N15" i="5"/>
  <c r="K15" i="5"/>
  <c r="H15" i="5"/>
  <c r="E15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W8" i="5"/>
  <c r="T8" i="5"/>
  <c r="Q8" i="5"/>
  <c r="N8" i="5"/>
  <c r="K8" i="5"/>
  <c r="H8" i="5"/>
  <c r="E8" i="5"/>
  <c r="AC25" i="16"/>
  <c r="Z25" i="16"/>
  <c r="W25" i="16"/>
  <c r="Q25" i="16"/>
  <c r="N25" i="16"/>
  <c r="K25" i="16"/>
  <c r="H25" i="16"/>
  <c r="E25" i="16"/>
  <c r="AC24" i="16"/>
  <c r="Z24" i="16"/>
  <c r="W24" i="16"/>
  <c r="Q24" i="16"/>
  <c r="N24" i="16"/>
  <c r="K24" i="16"/>
  <c r="H24" i="16"/>
  <c r="E24" i="16"/>
  <c r="AC22" i="16"/>
  <c r="Z22" i="16"/>
  <c r="W22" i="16"/>
  <c r="Q22" i="16"/>
  <c r="N22" i="16"/>
  <c r="K22" i="16"/>
  <c r="H22" i="16"/>
  <c r="E22" i="16"/>
  <c r="AC21" i="16"/>
  <c r="Z21" i="16"/>
  <c r="W21" i="16"/>
  <c r="Q21" i="16"/>
  <c r="N21" i="16"/>
  <c r="K21" i="16"/>
  <c r="H21" i="16"/>
  <c r="E21" i="16"/>
  <c r="AC20" i="16"/>
  <c r="Z20" i="16"/>
  <c r="W20" i="16"/>
  <c r="Q20" i="16"/>
  <c r="N20" i="16"/>
  <c r="K20" i="16"/>
  <c r="H20" i="16"/>
  <c r="E20" i="16"/>
  <c r="AC19" i="16"/>
  <c r="Z19" i="16"/>
  <c r="W19" i="16"/>
  <c r="Q19" i="16"/>
  <c r="N19" i="16"/>
  <c r="K19" i="16"/>
  <c r="H19" i="16"/>
  <c r="E19" i="16"/>
  <c r="AC18" i="16"/>
  <c r="Z18" i="16"/>
  <c r="W18" i="16"/>
  <c r="Q18" i="16"/>
  <c r="N18" i="16"/>
  <c r="K18" i="16"/>
  <c r="H18" i="16"/>
  <c r="E18" i="16"/>
  <c r="AC17" i="16"/>
  <c r="Z17" i="16"/>
  <c r="W17" i="16"/>
  <c r="Q17" i="16"/>
  <c r="N17" i="16"/>
  <c r="K17" i="16"/>
  <c r="H17" i="16"/>
  <c r="E17" i="16"/>
  <c r="AC16" i="16"/>
  <c r="Z16" i="16"/>
  <c r="W16" i="16"/>
  <c r="Q16" i="16"/>
  <c r="N16" i="16"/>
  <c r="K16" i="16"/>
  <c r="H16" i="16"/>
  <c r="E16" i="16"/>
  <c r="AC15" i="16"/>
  <c r="Z15" i="16"/>
  <c r="W15" i="16"/>
  <c r="Q15" i="16"/>
  <c r="N15" i="16"/>
  <c r="K15" i="16"/>
  <c r="H15" i="16"/>
  <c r="E15" i="16"/>
  <c r="AC13" i="16"/>
  <c r="Z13" i="16"/>
  <c r="W13" i="16"/>
  <c r="Q13" i="16"/>
  <c r="N13" i="16"/>
  <c r="K13" i="16"/>
  <c r="H13" i="16"/>
  <c r="E13" i="16"/>
  <c r="AC12" i="16"/>
  <c r="Z12" i="16"/>
  <c r="W12" i="16"/>
  <c r="Q12" i="16"/>
  <c r="N12" i="16"/>
  <c r="K12" i="16"/>
  <c r="H12" i="16"/>
  <c r="E12" i="16"/>
  <c r="AC11" i="16"/>
  <c r="Z11" i="16"/>
  <c r="W11" i="16"/>
  <c r="Q11" i="16"/>
  <c r="N11" i="16"/>
  <c r="K11" i="16"/>
  <c r="H11" i="16"/>
  <c r="E11" i="16"/>
  <c r="AC10" i="16"/>
  <c r="Z10" i="16"/>
  <c r="W10" i="16"/>
  <c r="Q10" i="16"/>
  <c r="N10" i="16"/>
  <c r="K10" i="16"/>
  <c r="H10" i="16"/>
  <c r="E10" i="16"/>
  <c r="AC9" i="16"/>
  <c r="Z9" i="16"/>
  <c r="W9" i="16"/>
  <c r="Q9" i="16"/>
  <c r="N9" i="16"/>
  <c r="K9" i="16"/>
  <c r="H9" i="16"/>
  <c r="E9" i="16"/>
  <c r="AC8" i="16"/>
  <c r="AC25" i="34"/>
  <c r="Z25" i="34"/>
  <c r="T25" i="34"/>
  <c r="Q25" i="34"/>
  <c r="N25" i="34"/>
  <c r="K25" i="34"/>
  <c r="H25" i="34"/>
  <c r="E25" i="34"/>
  <c r="AC24" i="34"/>
  <c r="Z24" i="34"/>
  <c r="T24" i="34"/>
  <c r="Q24" i="34"/>
  <c r="N24" i="34"/>
  <c r="K24" i="34"/>
  <c r="H24" i="34"/>
  <c r="E24" i="34"/>
  <c r="AC22" i="34"/>
  <c r="Z22" i="34"/>
  <c r="T22" i="34"/>
  <c r="Q22" i="34"/>
  <c r="N22" i="34"/>
  <c r="K22" i="34"/>
  <c r="H22" i="34"/>
  <c r="E22" i="34"/>
  <c r="AC21" i="34"/>
  <c r="Z21" i="34"/>
  <c r="T21" i="34"/>
  <c r="Q21" i="34"/>
  <c r="N21" i="34"/>
  <c r="K21" i="34"/>
  <c r="H21" i="34"/>
  <c r="E21" i="34"/>
  <c r="AC20" i="34"/>
  <c r="Z20" i="34"/>
  <c r="T20" i="34"/>
  <c r="Q20" i="34"/>
  <c r="N20" i="34"/>
  <c r="K20" i="34"/>
  <c r="H20" i="34"/>
  <c r="E20" i="34"/>
  <c r="AC19" i="34"/>
  <c r="Z19" i="34"/>
  <c r="T19" i="34"/>
  <c r="Q19" i="34"/>
  <c r="N19" i="34"/>
  <c r="K19" i="34"/>
  <c r="H19" i="34"/>
  <c r="E19" i="34"/>
  <c r="AC18" i="34"/>
  <c r="Z18" i="34"/>
  <c r="T18" i="34"/>
  <c r="Q18" i="34"/>
  <c r="N18" i="34"/>
  <c r="K18" i="34"/>
  <c r="H18" i="34"/>
  <c r="E18" i="34"/>
  <c r="AC17" i="34"/>
  <c r="Z17" i="34"/>
  <c r="T17" i="34"/>
  <c r="Q17" i="34"/>
  <c r="N17" i="34"/>
  <c r="K17" i="34"/>
  <c r="H17" i="34"/>
  <c r="E17" i="34"/>
  <c r="AC16" i="34"/>
  <c r="Z16" i="34"/>
  <c r="T16" i="34"/>
  <c r="Q16" i="34"/>
  <c r="N16" i="34"/>
  <c r="K16" i="34"/>
  <c r="H16" i="34"/>
  <c r="E16" i="34"/>
  <c r="AC15" i="34"/>
  <c r="Z15" i="34"/>
  <c r="T15" i="34"/>
  <c r="Q15" i="34"/>
  <c r="N15" i="34"/>
  <c r="K15" i="34"/>
  <c r="H15" i="34"/>
  <c r="E15" i="34"/>
  <c r="AC13" i="34"/>
  <c r="Z13" i="34"/>
  <c r="T13" i="34"/>
  <c r="Q13" i="34"/>
  <c r="N13" i="34"/>
  <c r="K13" i="34"/>
  <c r="H13" i="34"/>
  <c r="E13" i="34"/>
  <c r="AC12" i="34"/>
  <c r="Z12" i="34"/>
  <c r="T12" i="34"/>
  <c r="Q12" i="34"/>
  <c r="N12" i="34"/>
  <c r="K12" i="34"/>
  <c r="H12" i="34"/>
  <c r="E12" i="34"/>
  <c r="AC11" i="34"/>
  <c r="Z11" i="34"/>
  <c r="T11" i="34"/>
  <c r="Q11" i="34"/>
  <c r="N11" i="34"/>
  <c r="K11" i="34"/>
  <c r="H11" i="34"/>
  <c r="E11" i="34"/>
  <c r="AC10" i="34"/>
  <c r="Z10" i="34"/>
  <c r="T10" i="34"/>
  <c r="Q10" i="34"/>
  <c r="N10" i="34"/>
  <c r="K10" i="34"/>
  <c r="H10" i="34"/>
  <c r="E10" i="34"/>
  <c r="AC9" i="34"/>
  <c r="Z9" i="34"/>
  <c r="T9" i="34"/>
  <c r="Q9" i="34"/>
  <c r="N9" i="34"/>
  <c r="K9" i="34"/>
  <c r="H9" i="34"/>
  <c r="E9" i="34"/>
  <c r="AC8" i="34"/>
  <c r="Z8" i="34"/>
  <c r="T8" i="34"/>
  <c r="Q8" i="34"/>
  <c r="N8" i="34"/>
  <c r="K8" i="34"/>
  <c r="H8" i="34"/>
  <c r="E8" i="34"/>
  <c r="AC26" i="20"/>
  <c r="Z26" i="20"/>
  <c r="W26" i="20"/>
  <c r="Q26" i="20"/>
  <c r="N26" i="20"/>
  <c r="K26" i="20"/>
  <c r="H26" i="20"/>
  <c r="E26" i="20"/>
  <c r="AC25" i="20"/>
  <c r="Z25" i="20"/>
  <c r="W25" i="20"/>
  <c r="Q25" i="20"/>
  <c r="N25" i="20"/>
  <c r="K25" i="20"/>
  <c r="H25" i="20"/>
  <c r="E25" i="20"/>
  <c r="AC24" i="20"/>
  <c r="Z24" i="20"/>
  <c r="W24" i="20"/>
  <c r="Q24" i="20"/>
  <c r="N24" i="20"/>
  <c r="K24" i="20"/>
  <c r="H24" i="20"/>
  <c r="E24" i="20"/>
  <c r="AC23" i="20"/>
  <c r="Z23" i="20"/>
  <c r="W23" i="20"/>
  <c r="Q23" i="20"/>
  <c r="N23" i="20"/>
  <c r="K23" i="20"/>
  <c r="AC22" i="20"/>
  <c r="Z22" i="20"/>
  <c r="W22" i="20"/>
  <c r="Q22" i="20"/>
  <c r="N22" i="20"/>
  <c r="K22" i="20"/>
  <c r="H22" i="20"/>
  <c r="E22" i="20"/>
  <c r="AC21" i="20"/>
  <c r="Z21" i="20"/>
  <c r="W21" i="20"/>
  <c r="Q21" i="20"/>
  <c r="N21" i="20"/>
  <c r="K21" i="20"/>
  <c r="H21" i="20"/>
  <c r="E21" i="20"/>
  <c r="AC20" i="20"/>
  <c r="Z20" i="20"/>
  <c r="W20" i="20"/>
  <c r="Q20" i="20"/>
  <c r="N20" i="20"/>
  <c r="K20" i="20"/>
  <c r="H20" i="20"/>
  <c r="E20" i="20"/>
  <c r="AC19" i="20"/>
  <c r="Z19" i="20"/>
  <c r="W19" i="20"/>
  <c r="Q19" i="20"/>
  <c r="N19" i="20"/>
  <c r="K19" i="20"/>
  <c r="H19" i="20"/>
  <c r="E19" i="20"/>
  <c r="AC18" i="20"/>
  <c r="Z18" i="20"/>
  <c r="W18" i="20"/>
  <c r="Q18" i="20"/>
  <c r="N18" i="20"/>
  <c r="K18" i="20"/>
  <c r="H18" i="20"/>
  <c r="E18" i="20"/>
  <c r="AC17" i="20"/>
  <c r="Z17" i="20"/>
  <c r="W17" i="20"/>
  <c r="Q17" i="20"/>
  <c r="N17" i="20"/>
  <c r="K17" i="20"/>
  <c r="H17" i="20"/>
  <c r="E17" i="20"/>
  <c r="AC16" i="20"/>
  <c r="Z16" i="20"/>
  <c r="W16" i="20"/>
  <c r="Q16" i="20"/>
  <c r="N16" i="20"/>
  <c r="K16" i="20"/>
  <c r="H16" i="20"/>
  <c r="E16" i="20"/>
  <c r="AC15" i="20"/>
  <c r="Z15" i="20"/>
  <c r="W15" i="20"/>
  <c r="Q15" i="20"/>
  <c r="N15" i="20"/>
  <c r="K15" i="20"/>
  <c r="H15" i="20"/>
  <c r="E15" i="20"/>
  <c r="AC13" i="20"/>
  <c r="Z13" i="20"/>
  <c r="W13" i="20"/>
  <c r="Q13" i="20"/>
  <c r="N13" i="20"/>
  <c r="K13" i="20"/>
  <c r="H13" i="20"/>
  <c r="E13" i="20"/>
  <c r="AC12" i="20"/>
  <c r="Z12" i="20"/>
  <c r="W12" i="20"/>
  <c r="Q12" i="20"/>
  <c r="N12" i="20"/>
  <c r="K12" i="20"/>
  <c r="H12" i="20"/>
  <c r="E12" i="20"/>
  <c r="AC11" i="20"/>
  <c r="Z11" i="20"/>
  <c r="W11" i="20"/>
  <c r="Q11" i="20"/>
  <c r="N11" i="20"/>
  <c r="K11" i="20"/>
  <c r="H11" i="20"/>
  <c r="E11" i="20"/>
  <c r="AC10" i="20"/>
  <c r="Z10" i="20"/>
  <c r="W10" i="20"/>
  <c r="Q10" i="20"/>
  <c r="N10" i="20"/>
  <c r="K10" i="20"/>
  <c r="H10" i="20"/>
  <c r="E10" i="20"/>
  <c r="AC9" i="20"/>
  <c r="Q9" i="20"/>
  <c r="N9" i="20"/>
  <c r="K9" i="20"/>
  <c r="H9" i="20"/>
  <c r="E9" i="20"/>
  <c r="AC8" i="20"/>
  <c r="Z8" i="20"/>
  <c r="W8" i="20"/>
  <c r="Q8" i="20"/>
  <c r="N8" i="20"/>
  <c r="K8" i="20"/>
  <c r="H8" i="20"/>
  <c r="E8" i="20"/>
  <c r="Z26" i="21"/>
  <c r="W26" i="21"/>
  <c r="T26" i="21"/>
  <c r="Q26" i="21"/>
  <c r="N26" i="21"/>
  <c r="K26" i="21"/>
  <c r="H26" i="21"/>
  <c r="E26" i="21"/>
  <c r="Z25" i="21"/>
  <c r="W25" i="21"/>
  <c r="T25" i="21"/>
  <c r="Q25" i="21"/>
  <c r="N25" i="21"/>
  <c r="K25" i="21"/>
  <c r="H25" i="21"/>
  <c r="E25" i="21"/>
  <c r="Z24" i="21"/>
  <c r="W24" i="21"/>
  <c r="T24" i="21"/>
  <c r="Q24" i="21"/>
  <c r="N24" i="21"/>
  <c r="K24" i="21"/>
  <c r="H24" i="21"/>
  <c r="E24" i="21"/>
  <c r="Z23" i="21"/>
  <c r="W23" i="21"/>
  <c r="T23" i="21"/>
  <c r="N23" i="21"/>
  <c r="K23" i="21"/>
  <c r="H23" i="21"/>
  <c r="E23" i="21"/>
  <c r="Z22" i="21"/>
  <c r="W22" i="21"/>
  <c r="T22" i="21"/>
  <c r="Q22" i="21"/>
  <c r="N22" i="21"/>
  <c r="K22" i="21"/>
  <c r="H22" i="21"/>
  <c r="E22" i="21"/>
  <c r="W21" i="21"/>
  <c r="T21" i="21"/>
  <c r="Q21" i="21"/>
  <c r="N21" i="21"/>
  <c r="K21" i="21"/>
  <c r="H21" i="21"/>
  <c r="E21" i="21"/>
  <c r="Z20" i="21"/>
  <c r="W20" i="21"/>
  <c r="T20" i="21"/>
  <c r="Q20" i="21"/>
  <c r="N20" i="21"/>
  <c r="K20" i="21"/>
  <c r="H20" i="21"/>
  <c r="E20" i="21"/>
  <c r="Z19" i="21"/>
  <c r="W19" i="21"/>
  <c r="T19" i="21"/>
  <c r="Q19" i="21"/>
  <c r="N19" i="21"/>
  <c r="K19" i="21"/>
  <c r="H19" i="21"/>
  <c r="E19" i="21"/>
  <c r="Z18" i="21"/>
  <c r="W18" i="21"/>
  <c r="T18" i="21"/>
  <c r="Q18" i="21"/>
  <c r="N18" i="21"/>
  <c r="K18" i="21"/>
  <c r="H18" i="21"/>
  <c r="E18" i="21"/>
  <c r="Z17" i="21"/>
  <c r="W17" i="21"/>
  <c r="T17" i="21"/>
  <c r="Q17" i="21"/>
  <c r="N17" i="21"/>
  <c r="K17" i="21"/>
  <c r="H17" i="21"/>
  <c r="E17" i="21"/>
  <c r="Z16" i="21"/>
  <c r="W16" i="21"/>
  <c r="T16" i="21"/>
  <c r="Q16" i="21"/>
  <c r="N16" i="21"/>
  <c r="K16" i="21"/>
  <c r="H16" i="21"/>
  <c r="E16" i="21"/>
  <c r="Z15" i="21"/>
  <c r="W15" i="21"/>
  <c r="T15" i="21"/>
  <c r="Q15" i="21"/>
  <c r="N15" i="21"/>
  <c r="K15" i="21"/>
  <c r="H15" i="21"/>
  <c r="E15" i="21"/>
  <c r="Z13" i="21"/>
  <c r="W13" i="21"/>
  <c r="T13" i="21"/>
  <c r="Q13" i="21"/>
  <c r="N13" i="21"/>
  <c r="K13" i="21"/>
  <c r="H13" i="21"/>
  <c r="E13" i="21"/>
  <c r="Z12" i="21"/>
  <c r="W12" i="21"/>
  <c r="T12" i="21"/>
  <c r="Q12" i="21"/>
  <c r="N12" i="21"/>
  <c r="K12" i="21"/>
  <c r="H12" i="21"/>
  <c r="E12" i="21"/>
  <c r="Z11" i="21"/>
  <c r="W11" i="21"/>
  <c r="T11" i="21"/>
  <c r="Q11" i="21"/>
  <c r="N11" i="21"/>
  <c r="K11" i="21"/>
  <c r="H11" i="21"/>
  <c r="E11" i="21"/>
  <c r="Z10" i="21"/>
  <c r="W10" i="21"/>
  <c r="T10" i="21"/>
  <c r="Q10" i="21"/>
  <c r="N10" i="21"/>
  <c r="K10" i="21"/>
  <c r="H10" i="21"/>
  <c r="E10" i="21"/>
  <c r="Z9" i="21"/>
  <c r="W9" i="21"/>
  <c r="T9" i="21"/>
  <c r="Q9" i="21"/>
  <c r="N9" i="21"/>
  <c r="K9" i="21"/>
  <c r="H9" i="21"/>
  <c r="E9" i="21"/>
  <c r="Z8" i="21"/>
  <c r="W8" i="21"/>
  <c r="T8" i="21"/>
  <c r="Q8" i="21"/>
  <c r="N8" i="21"/>
  <c r="K8" i="21"/>
  <c r="H8" i="21"/>
  <c r="E8" i="21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AC25" i="23"/>
  <c r="Z25" i="23"/>
  <c r="W25" i="23"/>
  <c r="T25" i="23"/>
  <c r="Q25" i="23"/>
  <c r="N25" i="23"/>
  <c r="K25" i="23"/>
  <c r="H25" i="23"/>
  <c r="AC24" i="23"/>
  <c r="Z24" i="23"/>
  <c r="W24" i="23"/>
  <c r="T24" i="23"/>
  <c r="Q24" i="23"/>
  <c r="N24" i="23"/>
  <c r="K24" i="23"/>
  <c r="H24" i="23"/>
  <c r="AC22" i="23"/>
  <c r="Z22" i="23"/>
  <c r="W22" i="23"/>
  <c r="T22" i="23"/>
  <c r="Q22" i="23"/>
  <c r="N22" i="23"/>
  <c r="K22" i="23"/>
  <c r="H22" i="23"/>
  <c r="AC21" i="23"/>
  <c r="Z21" i="23"/>
  <c r="W21" i="23"/>
  <c r="T21" i="23"/>
  <c r="Q21" i="23"/>
  <c r="N21" i="23"/>
  <c r="K21" i="23"/>
  <c r="H21" i="23"/>
  <c r="AC20" i="23"/>
  <c r="Z20" i="23"/>
  <c r="W20" i="23"/>
  <c r="T20" i="23"/>
  <c r="Q20" i="23"/>
  <c r="N20" i="23"/>
  <c r="K20" i="23"/>
  <c r="H20" i="23"/>
  <c r="AC19" i="23"/>
  <c r="Z19" i="23"/>
  <c r="W19" i="23"/>
  <c r="T19" i="23"/>
  <c r="Q19" i="23"/>
  <c r="N19" i="23"/>
  <c r="K19" i="23"/>
  <c r="H19" i="23"/>
  <c r="AC18" i="23"/>
  <c r="Z18" i="23"/>
  <c r="W18" i="23"/>
  <c r="T18" i="23"/>
  <c r="Q18" i="23"/>
  <c r="N18" i="23"/>
  <c r="K18" i="23"/>
  <c r="H18" i="23"/>
  <c r="AC17" i="23"/>
  <c r="Z17" i="23"/>
  <c r="W17" i="23"/>
  <c r="T17" i="23"/>
  <c r="Q17" i="23"/>
  <c r="N17" i="23"/>
  <c r="K17" i="23"/>
  <c r="H17" i="23"/>
  <c r="AC16" i="23"/>
  <c r="Z16" i="23"/>
  <c r="W16" i="23"/>
  <c r="T16" i="23"/>
  <c r="Q16" i="23"/>
  <c r="N16" i="23"/>
  <c r="K16" i="23"/>
  <c r="H16" i="23"/>
  <c r="AC15" i="23"/>
  <c r="Z15" i="23"/>
  <c r="W15" i="23"/>
  <c r="T15" i="23"/>
  <c r="Q15" i="23"/>
  <c r="N15" i="23"/>
  <c r="K15" i="23"/>
  <c r="H15" i="23"/>
  <c r="AC13" i="23"/>
  <c r="Z13" i="23"/>
  <c r="W13" i="23"/>
  <c r="T13" i="23"/>
  <c r="Q13" i="23"/>
  <c r="N13" i="23"/>
  <c r="K13" i="23"/>
  <c r="H13" i="23"/>
  <c r="AC12" i="23"/>
  <c r="Z12" i="23"/>
  <c r="W12" i="23"/>
  <c r="T12" i="23"/>
  <c r="Q12" i="23"/>
  <c r="N12" i="23"/>
  <c r="K12" i="23"/>
  <c r="H12" i="23"/>
  <c r="AC11" i="23"/>
  <c r="Z11" i="23"/>
  <c r="W11" i="23"/>
  <c r="T11" i="23"/>
  <c r="Q11" i="23"/>
  <c r="N11" i="23"/>
  <c r="K11" i="23"/>
  <c r="H11" i="23"/>
  <c r="AC10" i="23"/>
  <c r="Z10" i="23"/>
  <c r="W10" i="23"/>
  <c r="T10" i="23"/>
  <c r="Q10" i="23"/>
  <c r="N10" i="23"/>
  <c r="K10" i="23"/>
  <c r="H10" i="23"/>
  <c r="AC8" i="23"/>
  <c r="Z8" i="23"/>
  <c r="W8" i="23"/>
  <c r="T8" i="23"/>
  <c r="Q8" i="23"/>
  <c r="N8" i="23"/>
  <c r="K8" i="23"/>
  <c r="H8" i="23"/>
  <c r="E9" i="24"/>
  <c r="K9" i="24"/>
  <c r="N9" i="24"/>
  <c r="Q9" i="24"/>
  <c r="T9" i="24"/>
  <c r="W9" i="24"/>
  <c r="Z9" i="24"/>
  <c r="AC9" i="24"/>
  <c r="E10" i="24"/>
  <c r="K10" i="24"/>
  <c r="N10" i="24"/>
  <c r="Q10" i="24"/>
  <c r="T10" i="24"/>
  <c r="W10" i="24"/>
  <c r="Z10" i="24"/>
  <c r="AC10" i="24"/>
  <c r="E11" i="24"/>
  <c r="K11" i="24"/>
  <c r="N11" i="24"/>
  <c r="Q11" i="24"/>
  <c r="T11" i="24"/>
  <c r="W11" i="24"/>
  <c r="Z11" i="24"/>
  <c r="AC11" i="24"/>
  <c r="E12" i="24"/>
  <c r="K12" i="24"/>
  <c r="N12" i="24"/>
  <c r="Q12" i="24"/>
  <c r="T12" i="24"/>
  <c r="W12" i="24"/>
  <c r="Z12" i="24"/>
  <c r="AC12" i="24"/>
  <c r="E13" i="24"/>
  <c r="K13" i="24"/>
  <c r="N13" i="24"/>
  <c r="Q13" i="24"/>
  <c r="T13" i="24"/>
  <c r="W13" i="24"/>
  <c r="Z13" i="24"/>
  <c r="AC13" i="24"/>
  <c r="E15" i="24"/>
  <c r="K15" i="24"/>
  <c r="N15" i="24"/>
  <c r="Q15" i="24"/>
  <c r="T15" i="24"/>
  <c r="W15" i="24"/>
  <c r="Z15" i="24"/>
  <c r="AC15" i="24"/>
  <c r="E16" i="24"/>
  <c r="K16" i="24"/>
  <c r="N16" i="24"/>
  <c r="Q16" i="24"/>
  <c r="T16" i="24"/>
  <c r="W16" i="24"/>
  <c r="Z16" i="24"/>
  <c r="AC16" i="24"/>
  <c r="E17" i="24"/>
  <c r="K17" i="24"/>
  <c r="N17" i="24"/>
  <c r="Q17" i="24"/>
  <c r="T17" i="24"/>
  <c r="W17" i="24"/>
  <c r="Z17" i="24"/>
  <c r="AC17" i="24"/>
  <c r="E18" i="24"/>
  <c r="K18" i="24"/>
  <c r="N18" i="24"/>
  <c r="Q18" i="24"/>
  <c r="T18" i="24"/>
  <c r="W18" i="24"/>
  <c r="Z18" i="24"/>
  <c r="AC18" i="24"/>
  <c r="E19" i="24"/>
  <c r="K19" i="24"/>
  <c r="N19" i="24"/>
  <c r="Q19" i="24"/>
  <c r="T19" i="24"/>
  <c r="W19" i="24"/>
  <c r="Z19" i="24"/>
  <c r="AC19" i="24"/>
  <c r="E20" i="24"/>
  <c r="K20" i="24"/>
  <c r="N20" i="24"/>
  <c r="Q20" i="24"/>
  <c r="T20" i="24"/>
  <c r="W20" i="24"/>
  <c r="Z20" i="24"/>
  <c r="AC20" i="24"/>
  <c r="E21" i="24"/>
  <c r="K21" i="24"/>
  <c r="N21" i="24"/>
  <c r="Q21" i="24"/>
  <c r="T21" i="24"/>
  <c r="W21" i="24"/>
  <c r="Z21" i="24"/>
  <c r="AC21" i="24"/>
  <c r="E22" i="24"/>
  <c r="K22" i="24"/>
  <c r="N22" i="24"/>
  <c r="Q22" i="24"/>
  <c r="T22" i="24"/>
  <c r="W22" i="24"/>
  <c r="Z22" i="24"/>
  <c r="AC22" i="24"/>
  <c r="E23" i="24"/>
  <c r="K23" i="24"/>
  <c r="N23" i="24"/>
  <c r="Q23" i="24"/>
  <c r="T23" i="24"/>
  <c r="W23" i="24"/>
  <c r="Z23" i="24"/>
  <c r="AC23" i="24"/>
  <c r="E24" i="24"/>
  <c r="K24" i="24"/>
  <c r="N24" i="24"/>
  <c r="Q24" i="24"/>
  <c r="T24" i="24"/>
  <c r="W24" i="24"/>
  <c r="Z24" i="24"/>
  <c r="AC24" i="24"/>
  <c r="E25" i="24"/>
  <c r="K25" i="24"/>
  <c r="N25" i="24"/>
  <c r="Q25" i="24"/>
  <c r="T25" i="24"/>
  <c r="W25" i="24"/>
  <c r="Z25" i="24"/>
  <c r="AC25" i="24"/>
  <c r="E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5" i="25"/>
  <c r="T16" i="25"/>
  <c r="T17" i="25"/>
  <c r="T18" i="25"/>
  <c r="T19" i="25"/>
  <c r="T20" i="25"/>
  <c r="T21" i="25"/>
  <c r="T22" i="25"/>
  <c r="T24" i="25"/>
  <c r="T25" i="25"/>
  <c r="T26" i="25"/>
  <c r="T8" i="25"/>
  <c r="E10" i="25"/>
  <c r="H10" i="25"/>
  <c r="K10" i="25"/>
  <c r="N10" i="25"/>
  <c r="W10" i="25"/>
  <c r="Z10" i="25"/>
  <c r="AC10" i="25"/>
  <c r="E11" i="25"/>
  <c r="H11" i="25"/>
  <c r="K11" i="25"/>
  <c r="N11" i="25"/>
  <c r="W11" i="25"/>
  <c r="Z11" i="25"/>
  <c r="AC11" i="25"/>
  <c r="E12" i="25"/>
  <c r="H12" i="25"/>
  <c r="K12" i="25"/>
  <c r="N12" i="25"/>
  <c r="W12" i="25"/>
  <c r="Z12" i="25"/>
  <c r="AC12" i="25"/>
  <c r="E13" i="25"/>
  <c r="H13" i="25"/>
  <c r="K13" i="25"/>
  <c r="N13" i="25"/>
  <c r="W13" i="25"/>
  <c r="Z13" i="25"/>
  <c r="AC13" i="25"/>
  <c r="E15" i="25"/>
  <c r="H15" i="25"/>
  <c r="K15" i="25"/>
  <c r="N15" i="25"/>
  <c r="W15" i="25"/>
  <c r="Z15" i="25"/>
  <c r="AC15" i="25"/>
  <c r="E16" i="25"/>
  <c r="H16" i="25"/>
  <c r="K16" i="25"/>
  <c r="N16" i="25"/>
  <c r="W16" i="25"/>
  <c r="Z16" i="25"/>
  <c r="AC16" i="25"/>
  <c r="E17" i="25"/>
  <c r="H17" i="25"/>
  <c r="K17" i="25"/>
  <c r="N17" i="25"/>
  <c r="W17" i="25"/>
  <c r="Z17" i="25"/>
  <c r="AC17" i="25"/>
  <c r="E18" i="25"/>
  <c r="H18" i="25"/>
  <c r="K18" i="25"/>
  <c r="N18" i="25"/>
  <c r="W18" i="25"/>
  <c r="Z18" i="25"/>
  <c r="AC18" i="25"/>
  <c r="E19" i="25"/>
  <c r="H19" i="25"/>
  <c r="K19" i="25"/>
  <c r="N19" i="25"/>
  <c r="W19" i="25"/>
  <c r="Z19" i="25"/>
  <c r="AC19" i="25"/>
  <c r="E20" i="25"/>
  <c r="H20" i="25"/>
  <c r="K20" i="25"/>
  <c r="N20" i="25"/>
  <c r="W20" i="25"/>
  <c r="Z20" i="25"/>
  <c r="AC20" i="25"/>
  <c r="E21" i="25"/>
  <c r="H21" i="25"/>
  <c r="K21" i="25"/>
  <c r="N21" i="25"/>
  <c r="W21" i="25"/>
  <c r="Z21" i="25"/>
  <c r="AC21" i="25"/>
  <c r="E22" i="25"/>
  <c r="H22" i="25"/>
  <c r="K22" i="25"/>
  <c r="N22" i="25"/>
  <c r="W22" i="25"/>
  <c r="Z22" i="25"/>
  <c r="AC22" i="25"/>
  <c r="E23" i="25"/>
  <c r="H23" i="25"/>
  <c r="K23" i="25"/>
  <c r="N23" i="25"/>
  <c r="Z23" i="25"/>
  <c r="AC23" i="25"/>
  <c r="E24" i="25"/>
  <c r="H24" i="25"/>
  <c r="K24" i="25"/>
  <c r="N24" i="25"/>
  <c r="W24" i="25"/>
  <c r="Z24" i="25"/>
  <c r="AC24" i="25"/>
  <c r="E25" i="25"/>
  <c r="H25" i="25"/>
  <c r="K25" i="25"/>
  <c r="N25" i="25"/>
  <c r="W25" i="25"/>
  <c r="Z25" i="25"/>
  <c r="AC25" i="25"/>
  <c r="E26" i="25"/>
  <c r="H26" i="25"/>
  <c r="K26" i="25"/>
  <c r="N26" i="25"/>
  <c r="W26" i="25"/>
  <c r="Z26" i="25"/>
  <c r="AC26" i="25"/>
  <c r="E9" i="28"/>
  <c r="E10" i="28"/>
  <c r="E11" i="28"/>
  <c r="E12" i="28"/>
  <c r="E13" i="28"/>
  <c r="E15" i="28"/>
  <c r="E16" i="28"/>
  <c r="E17" i="28"/>
  <c r="E18" i="28"/>
  <c r="E19" i="28"/>
  <c r="E20" i="28"/>
  <c r="E21" i="28"/>
  <c r="E22" i="28"/>
  <c r="E23" i="28"/>
  <c r="E24" i="28"/>
  <c r="E25" i="28"/>
  <c r="E8" i="28"/>
  <c r="H10" i="28"/>
  <c r="N10" i="28"/>
  <c r="Q10" i="28"/>
  <c r="T10" i="28"/>
  <c r="W10" i="28"/>
  <c r="Z10" i="28"/>
  <c r="AC10" i="28"/>
  <c r="H11" i="28"/>
  <c r="N11" i="28"/>
  <c r="Q11" i="28"/>
  <c r="T11" i="28"/>
  <c r="W11" i="28"/>
  <c r="Z11" i="28"/>
  <c r="AC11" i="28"/>
  <c r="H12" i="28"/>
  <c r="N12" i="28"/>
  <c r="Q12" i="28"/>
  <c r="T12" i="28"/>
  <c r="W12" i="28"/>
  <c r="Z12" i="28"/>
  <c r="AC12" i="28"/>
  <c r="H13" i="28"/>
  <c r="N13" i="28"/>
  <c r="Q13" i="28"/>
  <c r="T13" i="28"/>
  <c r="W13" i="28"/>
  <c r="Z13" i="28"/>
  <c r="AC13" i="28"/>
  <c r="N14" i="28"/>
  <c r="Q14" i="28"/>
  <c r="T14" i="28"/>
  <c r="W14" i="28"/>
  <c r="Z14" i="28"/>
  <c r="AC14" i="28"/>
  <c r="H15" i="28"/>
  <c r="N15" i="28"/>
  <c r="Q15" i="28"/>
  <c r="T15" i="28"/>
  <c r="W15" i="28"/>
  <c r="Z15" i="28"/>
  <c r="AC15" i="28"/>
  <c r="H16" i="28"/>
  <c r="N16" i="28"/>
  <c r="Q16" i="28"/>
  <c r="T16" i="28"/>
  <c r="W16" i="28"/>
  <c r="Z16" i="28"/>
  <c r="AC16" i="28"/>
  <c r="H17" i="28"/>
  <c r="N17" i="28"/>
  <c r="Q17" i="28"/>
  <c r="T17" i="28"/>
  <c r="W17" i="28"/>
  <c r="Z17" i="28"/>
  <c r="AC17" i="28"/>
  <c r="H18" i="28"/>
  <c r="N18" i="28"/>
  <c r="Q18" i="28"/>
  <c r="T18" i="28"/>
  <c r="W18" i="28"/>
  <c r="Z18" i="28"/>
  <c r="AC18" i="28"/>
  <c r="H19" i="28"/>
  <c r="N19" i="28"/>
  <c r="Q19" i="28"/>
  <c r="T19" i="28"/>
  <c r="W19" i="28"/>
  <c r="Z19" i="28"/>
  <c r="AC19" i="28"/>
  <c r="H20" i="28"/>
  <c r="N20" i="28"/>
  <c r="Q20" i="28"/>
  <c r="T20" i="28"/>
  <c r="W20" i="28"/>
  <c r="Z20" i="28"/>
  <c r="AC20" i="28"/>
  <c r="H21" i="28"/>
  <c r="N21" i="28"/>
  <c r="Q21" i="28"/>
  <c r="T21" i="28"/>
  <c r="Z21" i="28"/>
  <c r="AC21" i="28"/>
  <c r="H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K9" i="29"/>
  <c r="Q9" i="29"/>
  <c r="T9" i="29"/>
  <c r="W9" i="29"/>
  <c r="Z9" i="29"/>
  <c r="AC9" i="29"/>
  <c r="E10" i="29"/>
  <c r="K10" i="29"/>
  <c r="Q10" i="29"/>
  <c r="T10" i="29"/>
  <c r="W10" i="29"/>
  <c r="Z10" i="29"/>
  <c r="AC10" i="29"/>
  <c r="E11" i="29"/>
  <c r="K11" i="29"/>
  <c r="Q11" i="29"/>
  <c r="T11" i="29"/>
  <c r="W11" i="29"/>
  <c r="Z11" i="29"/>
  <c r="AC11" i="29"/>
  <c r="E12" i="29"/>
  <c r="K12" i="29"/>
  <c r="Q12" i="29"/>
  <c r="T12" i="29"/>
  <c r="W12" i="29"/>
  <c r="Z12" i="29"/>
  <c r="AC12" i="29"/>
  <c r="E13" i="29"/>
  <c r="K13" i="29"/>
  <c r="T13" i="29"/>
  <c r="W13" i="29"/>
  <c r="Z13" i="29"/>
  <c r="AC13" i="29"/>
  <c r="E14" i="29"/>
  <c r="K14" i="29"/>
  <c r="Q14" i="29"/>
  <c r="T14" i="29"/>
  <c r="W14" i="29"/>
  <c r="Z14" i="29"/>
  <c r="AC14" i="29"/>
  <c r="E15" i="29"/>
  <c r="K15" i="29"/>
  <c r="Q15" i="29"/>
  <c r="T15" i="29"/>
  <c r="W15" i="29"/>
  <c r="Z15" i="29"/>
  <c r="AC15" i="29"/>
  <c r="E16" i="29"/>
  <c r="K16" i="29"/>
  <c r="Q16" i="29"/>
  <c r="T16" i="29"/>
  <c r="W16" i="29"/>
  <c r="Z16" i="29"/>
  <c r="AC16" i="29"/>
  <c r="E17" i="29"/>
  <c r="K17" i="29"/>
  <c r="Q17" i="29"/>
  <c r="T17" i="29"/>
  <c r="W17" i="29"/>
  <c r="Z17" i="29"/>
  <c r="AC17" i="29"/>
  <c r="E18" i="29"/>
  <c r="K18" i="29"/>
  <c r="Q18" i="29"/>
  <c r="T18" i="29"/>
  <c r="W18" i="29"/>
  <c r="Z18" i="29"/>
  <c r="AC18" i="29"/>
  <c r="E19" i="29"/>
  <c r="K19" i="29"/>
  <c r="Q19" i="29"/>
  <c r="T19" i="29"/>
  <c r="W19" i="29"/>
  <c r="Z19" i="29"/>
  <c r="AC19" i="29"/>
  <c r="E20" i="29"/>
  <c r="K20" i="29"/>
  <c r="Q20" i="29"/>
  <c r="T20" i="29"/>
  <c r="W20" i="29"/>
  <c r="Z20" i="29"/>
  <c r="AC20" i="29"/>
  <c r="E21" i="29"/>
  <c r="K21" i="29"/>
  <c r="Q21" i="29"/>
  <c r="T21" i="29"/>
  <c r="W21" i="29"/>
  <c r="Z21" i="29"/>
  <c r="AC21" i="29"/>
  <c r="E22" i="29"/>
  <c r="K22" i="29"/>
  <c r="Q22" i="29"/>
  <c r="T22" i="29"/>
  <c r="W22" i="29"/>
  <c r="Z22" i="29"/>
  <c r="AC22" i="29"/>
  <c r="E23" i="29"/>
  <c r="K23" i="29"/>
  <c r="Q23" i="29"/>
  <c r="T23" i="29"/>
  <c r="W23" i="29"/>
  <c r="Z23" i="29"/>
  <c r="AC23" i="29"/>
  <c r="E24" i="29"/>
  <c r="K24" i="29"/>
  <c r="Q24" i="29"/>
  <c r="T24" i="29"/>
  <c r="W24" i="29"/>
  <c r="Z24" i="29"/>
  <c r="AC24" i="29"/>
  <c r="E25" i="29"/>
  <c r="K25" i="29"/>
  <c r="Q25" i="29"/>
  <c r="T25" i="29"/>
  <c r="W25" i="29"/>
  <c r="Z25" i="29"/>
  <c r="AC25" i="29"/>
  <c r="E26" i="29"/>
  <c r="K26" i="29"/>
  <c r="Q26" i="29"/>
  <c r="T26" i="29"/>
  <c r="W26" i="29"/>
  <c r="Z26" i="29"/>
  <c r="AC26" i="29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8"/>
  <c r="T8" i="29"/>
  <c r="T8" i="30"/>
  <c r="T8" i="33"/>
  <c r="T8" i="9"/>
  <c r="AG34" i="34" l="1"/>
  <c r="AG33" i="34"/>
  <c r="AG34" i="16"/>
  <c r="AG33" i="16"/>
  <c r="AG34" i="27"/>
  <c r="AG33" i="27"/>
  <c r="AG33" i="5"/>
  <c r="AG34" i="5"/>
  <c r="AG34" i="4"/>
  <c r="AG33" i="4"/>
  <c r="AG34" i="3"/>
  <c r="AG33" i="3"/>
  <c r="AG34" i="2"/>
  <c r="AG33" i="2"/>
  <c r="AG33" i="6"/>
  <c r="AG34" i="6"/>
  <c r="AG34" i="11"/>
  <c r="AG33" i="11"/>
  <c r="AG34" i="12"/>
  <c r="AG33" i="12"/>
  <c r="AG33" i="13"/>
  <c r="AG34" i="13"/>
  <c r="AG27" i="14"/>
  <c r="AG34" i="14"/>
  <c r="AG33" i="14"/>
  <c r="AG34" i="15"/>
  <c r="AG33" i="15"/>
  <c r="AG34" i="7"/>
  <c r="AG33" i="7"/>
  <c r="AG33" i="18"/>
  <c r="AG34" i="18"/>
  <c r="AG34" i="10"/>
  <c r="AG33" i="10"/>
  <c r="AG34" i="20"/>
  <c r="AG33" i="20"/>
  <c r="BE40" i="35"/>
  <c r="AG34" i="21"/>
  <c r="S29" i="35" s="1"/>
  <c r="AG33" i="21"/>
  <c r="S28" i="35" s="1"/>
  <c r="AG34" i="22"/>
  <c r="R29" i="35" s="1"/>
  <c r="AG33" i="22"/>
  <c r="R28" i="35" s="1"/>
  <c r="AG33" i="23"/>
  <c r="Q28" i="35" s="1"/>
  <c r="AG34" i="23"/>
  <c r="Q29" i="35" s="1"/>
  <c r="AG33" i="24"/>
  <c r="AG34" i="24"/>
  <c r="AG34" i="25"/>
  <c r="O29" i="35" s="1"/>
  <c r="AG33" i="25"/>
  <c r="O28" i="35" s="1"/>
  <c r="AG34" i="26"/>
  <c r="AI34" i="26" s="1"/>
  <c r="AH34" i="25" s="1"/>
  <c r="AG33" i="26"/>
  <c r="N28" i="35" s="1"/>
  <c r="AG29" i="26"/>
  <c r="N24" i="35" s="1"/>
  <c r="AG34" i="28"/>
  <c r="AI34" i="28" s="1"/>
  <c r="AG27" i="28"/>
  <c r="M22" i="35" s="1"/>
  <c r="AG33" i="28"/>
  <c r="AG33" i="29"/>
  <c r="L28" i="35" s="1"/>
  <c r="AG33" i="30"/>
  <c r="K28" i="35" s="1"/>
  <c r="AG33" i="31"/>
  <c r="J28" i="35" s="1"/>
  <c r="AG15" i="32"/>
  <c r="AG33" i="32"/>
  <c r="I28" i="35" s="1"/>
  <c r="AG33" i="33"/>
  <c r="H28" i="35" s="1"/>
  <c r="AG33" i="8"/>
  <c r="AG33" i="9"/>
  <c r="AI33" i="9" s="1"/>
  <c r="AG28" i="19"/>
  <c r="E23" i="35" s="1"/>
  <c r="D42" i="35"/>
  <c r="M39" i="35"/>
  <c r="L48" i="35"/>
  <c r="J30" i="35"/>
  <c r="AG32" i="32"/>
  <c r="I27" i="35" s="1"/>
  <c r="AE30" i="35"/>
  <c r="AG29" i="3"/>
  <c r="Y42" i="35"/>
  <c r="Y30" i="35"/>
  <c r="X39" i="35"/>
  <c r="J47" i="35"/>
  <c r="J35" i="35"/>
  <c r="AG29" i="9"/>
  <c r="F24" i="35" s="1"/>
  <c r="AG32" i="19"/>
  <c r="E27" i="35" s="1"/>
  <c r="AG30" i="15"/>
  <c r="Q30" i="35"/>
  <c r="O48" i="35"/>
  <c r="N39" i="35"/>
  <c r="M47" i="35"/>
  <c r="K47" i="35"/>
  <c r="K35" i="35"/>
  <c r="F31" i="35"/>
  <c r="AG31" i="18"/>
  <c r="M46" i="35"/>
  <c r="S38" i="35"/>
  <c r="AG30" i="21"/>
  <c r="S25" i="35" s="1"/>
  <c r="R40" i="35"/>
  <c r="Q37" i="35"/>
  <c r="P42" i="35"/>
  <c r="P35" i="35"/>
  <c r="P30" i="35"/>
  <c r="AG30" i="25"/>
  <c r="O25" i="35" s="1"/>
  <c r="G41" i="35"/>
  <c r="G29" i="35"/>
  <c r="AG30" i="8"/>
  <c r="G25" i="35" s="1"/>
  <c r="D37" i="35"/>
  <c r="U47" i="35"/>
  <c r="AG32" i="29"/>
  <c r="L27" i="35" s="1"/>
  <c r="G42" i="35"/>
  <c r="E39" i="35"/>
  <c r="E31" i="35"/>
  <c r="K43" i="35"/>
  <c r="F36" i="35"/>
  <c r="AG31" i="25"/>
  <c r="O26" i="35" s="1"/>
  <c r="N44" i="35"/>
  <c r="L40" i="35"/>
  <c r="H40" i="35"/>
  <c r="H31" i="35"/>
  <c r="G43" i="35"/>
  <c r="G34" i="35"/>
  <c r="D30" i="35"/>
  <c r="U33" i="35"/>
  <c r="AG32" i="25"/>
  <c r="O27" i="35" s="1"/>
  <c r="L41" i="35"/>
  <c r="I32" i="35"/>
  <c r="AG28" i="31"/>
  <c r="J23" i="35" s="1"/>
  <c r="E45" i="35"/>
  <c r="AG27" i="38"/>
  <c r="D22" i="35" s="1"/>
  <c r="V39" i="35"/>
  <c r="T39" i="35"/>
  <c r="AG29" i="34"/>
  <c r="AG28" i="16"/>
  <c r="AE34" i="35"/>
  <c r="U46" i="35"/>
  <c r="U40" i="35"/>
  <c r="U34" i="35"/>
  <c r="T33" i="35"/>
  <c r="AG48" i="35"/>
  <c r="AG31" i="10"/>
  <c r="AI31" i="35"/>
  <c r="AG30" i="16"/>
  <c r="AD37" i="35"/>
  <c r="AG28" i="20"/>
  <c r="T47" i="35"/>
  <c r="AG28" i="3"/>
  <c r="W46" i="35"/>
  <c r="AG32" i="10"/>
  <c r="AI34" i="35"/>
  <c r="AE31" i="35"/>
  <c r="AG31" i="3"/>
  <c r="X32" i="35"/>
  <c r="AG31" i="15"/>
  <c r="W44" i="35"/>
  <c r="AG29" i="27"/>
  <c r="Z34" i="35"/>
  <c r="Y31" i="35"/>
  <c r="AJ32" i="35"/>
  <c r="AG32" i="27"/>
  <c r="AG31" i="27"/>
  <c r="AC44" i="35"/>
  <c r="AG31" i="6"/>
  <c r="AB47" i="35"/>
  <c r="AB41" i="35"/>
  <c r="AA44" i="35"/>
  <c r="AA38" i="35"/>
  <c r="AA32" i="35"/>
  <c r="AG31" i="12"/>
  <c r="Z47" i="35"/>
  <c r="Z35" i="35"/>
  <c r="Y46" i="35"/>
  <c r="V46" i="35"/>
  <c r="V40" i="35"/>
  <c r="V31" i="35"/>
  <c r="W32" i="35"/>
  <c r="V35" i="35"/>
  <c r="V34" i="35"/>
  <c r="AC48" i="35"/>
  <c r="AG30" i="2"/>
  <c r="AG29" i="7"/>
  <c r="V48" i="35"/>
  <c r="M35" i="35"/>
  <c r="J39" i="35"/>
  <c r="AD34" i="35"/>
  <c r="O43" i="35"/>
  <c r="O37" i="35"/>
  <c r="AG32" i="26"/>
  <c r="N27" i="35" s="1"/>
  <c r="AG27" i="26"/>
  <c r="N22" i="35" s="1"/>
  <c r="AG29" i="30"/>
  <c r="K24" i="35" s="1"/>
  <c r="J46" i="35"/>
  <c r="AG30" i="9"/>
  <c r="F25" i="35" s="1"/>
  <c r="E48" i="35"/>
  <c r="E47" i="35"/>
  <c r="AG32" i="38"/>
  <c r="D27" i="35" s="1"/>
  <c r="AG31" i="16"/>
  <c r="AD44" i="35"/>
  <c r="AD40" i="35"/>
  <c r="N40" i="35"/>
  <c r="K36" i="35"/>
  <c r="F32" i="35"/>
  <c r="AG31" i="9"/>
  <c r="F26" i="35" s="1"/>
  <c r="D32" i="35"/>
  <c r="T37" i="35"/>
  <c r="Q38" i="35"/>
  <c r="P36" i="35"/>
  <c r="AG29" i="24"/>
  <c r="P24" i="35" s="1"/>
  <c r="M43" i="35"/>
  <c r="G33" i="35"/>
  <c r="F45" i="35"/>
  <c r="E35" i="35"/>
  <c r="AG31" i="38"/>
  <c r="D26" i="35" s="1"/>
  <c r="AG30" i="5"/>
  <c r="AF47" i="35"/>
  <c r="AF40" i="35"/>
  <c r="AF35" i="35"/>
  <c r="AG28" i="4"/>
  <c r="AE43" i="35"/>
  <c r="AE38" i="35"/>
  <c r="O45" i="35"/>
  <c r="O39" i="35"/>
  <c r="N48" i="35"/>
  <c r="L29" i="35"/>
  <c r="D38" i="35"/>
  <c r="D35" i="35"/>
  <c r="X33" i="35"/>
  <c r="W48" i="35"/>
  <c r="W36" i="35"/>
  <c r="N36" i="35"/>
  <c r="L35" i="35"/>
  <c r="H35" i="35"/>
  <c r="H30" i="35"/>
  <c r="E43" i="35"/>
  <c r="D45" i="35"/>
  <c r="D40" i="35"/>
  <c r="AG31" i="34"/>
  <c r="AG27" i="16"/>
  <c r="AG30" i="14"/>
  <c r="X46" i="35"/>
  <c r="X40" i="35"/>
  <c r="H42" i="35"/>
  <c r="D46" i="35"/>
  <c r="D34" i="35"/>
  <c r="O35" i="35"/>
  <c r="M41" i="35"/>
  <c r="I39" i="35"/>
  <c r="AC47" i="35"/>
  <c r="AB42" i="35"/>
  <c r="AB30" i="35"/>
  <c r="AA33" i="35"/>
  <c r="Z48" i="35"/>
  <c r="V47" i="35"/>
  <c r="V43" i="35"/>
  <c r="O41" i="35"/>
  <c r="L37" i="35"/>
  <c r="AJ33" i="35"/>
  <c r="AD38" i="35"/>
  <c r="AG31" i="2"/>
  <c r="AC45" i="35"/>
  <c r="AC33" i="35"/>
  <c r="AA39" i="35"/>
  <c r="AG32" i="12"/>
  <c r="W47" i="35"/>
  <c r="AG32" i="7"/>
  <c r="AG32" i="18"/>
  <c r="U35" i="35"/>
  <c r="AG27" i="20"/>
  <c r="S44" i="35"/>
  <c r="S43" i="35"/>
  <c r="S37" i="35"/>
  <c r="S32" i="35"/>
  <c r="R47" i="35"/>
  <c r="R35" i="35"/>
  <c r="R34" i="35"/>
  <c r="AG28" i="22"/>
  <c r="R23" i="35" s="1"/>
  <c r="AG27" i="22"/>
  <c r="R22" i="35" s="1"/>
  <c r="Q44" i="35"/>
  <c r="Q43" i="35"/>
  <c r="Q32" i="35"/>
  <c r="AG31" i="23"/>
  <c r="Q26" i="35" s="1"/>
  <c r="P46" i="35"/>
  <c r="P34" i="35"/>
  <c r="N47" i="35"/>
  <c r="N42" i="35"/>
  <c r="M40" i="35"/>
  <c r="L42" i="35"/>
  <c r="K42" i="35"/>
  <c r="AG28" i="30"/>
  <c r="K23" i="35" s="1"/>
  <c r="J37" i="35"/>
  <c r="G46" i="35"/>
  <c r="G30" i="35"/>
  <c r="F44" i="35"/>
  <c r="F40" i="35"/>
  <c r="E38" i="35"/>
  <c r="E33" i="35"/>
  <c r="AG33" i="19"/>
  <c r="E28" i="35" s="1"/>
  <c r="C41" i="35"/>
  <c r="AJ47" i="35"/>
  <c r="AI40" i="35"/>
  <c r="AD46" i="35"/>
  <c r="AD36" i="35"/>
  <c r="W35" i="35"/>
  <c r="U36" i="35"/>
  <c r="AG28" i="23"/>
  <c r="Q23" i="35" s="1"/>
  <c r="P47" i="35"/>
  <c r="P38" i="35"/>
  <c r="AG31" i="24"/>
  <c r="P26" i="35" s="1"/>
  <c r="AG28" i="25"/>
  <c r="O23" i="35" s="1"/>
  <c r="M48" i="35"/>
  <c r="M34" i="35"/>
  <c r="K40" i="35"/>
  <c r="J38" i="35"/>
  <c r="AG28" i="33"/>
  <c r="H23" i="35" s="1"/>
  <c r="G31" i="35"/>
  <c r="AG27" i="8"/>
  <c r="G22" i="35" s="1"/>
  <c r="F39" i="35"/>
  <c r="E46" i="35"/>
  <c r="E41" i="35"/>
  <c r="E36" i="35"/>
  <c r="AG30" i="38"/>
  <c r="D25" i="35" s="1"/>
  <c r="C29" i="35"/>
  <c r="AJ34" i="35"/>
  <c r="AG32" i="34"/>
  <c r="AG32" i="16"/>
  <c r="AC41" i="35"/>
  <c r="AC34" i="35"/>
  <c r="AG27" i="6"/>
  <c r="AB37" i="35"/>
  <c r="AG30" i="11"/>
  <c r="AA40" i="35"/>
  <c r="Z43" i="35"/>
  <c r="Z31" i="35"/>
  <c r="AG32" i="13"/>
  <c r="Y45" i="35"/>
  <c r="Y39" i="35"/>
  <c r="X45" i="35"/>
  <c r="W40" i="35"/>
  <c r="V42" i="35"/>
  <c r="U43" i="35"/>
  <c r="T43" i="35"/>
  <c r="S34" i="35"/>
  <c r="AG27" i="21"/>
  <c r="S22" i="35" s="1"/>
  <c r="R48" i="35"/>
  <c r="R37" i="35"/>
  <c r="R36" i="35"/>
  <c r="AG29" i="22"/>
  <c r="R24" i="35" s="1"/>
  <c r="N35" i="35"/>
  <c r="N30" i="35"/>
  <c r="L36" i="35"/>
  <c r="L33" i="35"/>
  <c r="K48" i="35"/>
  <c r="K31" i="35"/>
  <c r="J45" i="35"/>
  <c r="G38" i="35"/>
  <c r="F46" i="35"/>
  <c r="AG31" i="19"/>
  <c r="E26" i="35" s="1"/>
  <c r="D48" i="35"/>
  <c r="D43" i="35"/>
  <c r="C30" i="35"/>
  <c r="AI41" i="35"/>
  <c r="AG27" i="5"/>
  <c r="AF37" i="35"/>
  <c r="AE40" i="35"/>
  <c r="AD33" i="35"/>
  <c r="AG29" i="2"/>
  <c r="AG27" i="2"/>
  <c r="AB44" i="35"/>
  <c r="AB32" i="35"/>
  <c r="AA35" i="35"/>
  <c r="AG28" i="12"/>
  <c r="Z38" i="35"/>
  <c r="Y33" i="35"/>
  <c r="AG30" i="20"/>
  <c r="AG29" i="20"/>
  <c r="S40" i="35"/>
  <c r="S39" i="35"/>
  <c r="S33" i="35"/>
  <c r="AG32" i="21"/>
  <c r="S27" i="35" s="1"/>
  <c r="R43" i="35"/>
  <c r="R42" i="35"/>
  <c r="R31" i="35"/>
  <c r="Q46" i="35"/>
  <c r="Q45" i="35"/>
  <c r="Q33" i="35"/>
  <c r="AG27" i="23"/>
  <c r="Q22" i="35" s="1"/>
  <c r="P48" i="35"/>
  <c r="P37" i="35"/>
  <c r="AG30" i="24"/>
  <c r="P25" i="35" s="1"/>
  <c r="O44" i="35"/>
  <c r="O31" i="35"/>
  <c r="M42" i="35"/>
  <c r="M37" i="35"/>
  <c r="AG29" i="29"/>
  <c r="L24" i="35" s="1"/>
  <c r="K45" i="35"/>
  <c r="K38" i="35"/>
  <c r="D33" i="35"/>
  <c r="AG33" i="38"/>
  <c r="D28" i="35" s="1"/>
  <c r="AG28" i="38"/>
  <c r="D23" i="35" s="1"/>
  <c r="C34" i="35"/>
  <c r="AJ42" i="35"/>
  <c r="AJ35" i="35"/>
  <c r="AG32" i="5"/>
  <c r="AF48" i="35"/>
  <c r="AF43" i="35"/>
  <c r="AF42" i="35"/>
  <c r="AF36" i="35"/>
  <c r="AF31" i="35"/>
  <c r="AG29" i="4"/>
  <c r="AE46" i="35"/>
  <c r="AE45" i="35"/>
  <c r="AE39" i="35"/>
  <c r="AG32" i="2"/>
  <c r="AG31" i="11"/>
  <c r="AG28" i="13"/>
  <c r="X48" i="35"/>
  <c r="AG28" i="15"/>
  <c r="W43" i="35"/>
  <c r="W37" i="35"/>
  <c r="AG28" i="7"/>
  <c r="AG28" i="18"/>
  <c r="T44" i="35"/>
  <c r="O30" i="35"/>
  <c r="N43" i="35"/>
  <c r="N38" i="35"/>
  <c r="L44" i="35"/>
  <c r="L31" i="35"/>
  <c r="AG31" i="30"/>
  <c r="K26" i="35" s="1"/>
  <c r="J43" i="35"/>
  <c r="J31" i="35"/>
  <c r="I47" i="35"/>
  <c r="E34" i="35"/>
  <c r="E29" i="35"/>
  <c r="AG29" i="19"/>
  <c r="E24" i="35" s="1"/>
  <c r="AG27" i="34"/>
  <c r="AE33" i="35"/>
  <c r="AG27" i="3"/>
  <c r="AD48" i="35"/>
  <c r="AD45" i="35"/>
  <c r="AD41" i="35"/>
  <c r="AC43" i="35"/>
  <c r="AC31" i="35"/>
  <c r="Y38" i="35"/>
  <c r="X36" i="35"/>
  <c r="V30" i="35"/>
  <c r="U31" i="35"/>
  <c r="AG29" i="10"/>
  <c r="Q40" i="35"/>
  <c r="Q34" i="35"/>
  <c r="P43" i="35"/>
  <c r="P31" i="35"/>
  <c r="O47" i="35"/>
  <c r="N37" i="35"/>
  <c r="AG28" i="26"/>
  <c r="N23" i="35" s="1"/>
  <c r="M45" i="35"/>
  <c r="K39" i="35"/>
  <c r="J34" i="35"/>
  <c r="AG29" i="31"/>
  <c r="J24" i="35" s="1"/>
  <c r="I48" i="35"/>
  <c r="I35" i="35"/>
  <c r="I31" i="35"/>
  <c r="F47" i="35"/>
  <c r="F37" i="35"/>
  <c r="F35" i="35"/>
  <c r="AG27" i="9"/>
  <c r="F22" i="35" s="1"/>
  <c r="E44" i="35"/>
  <c r="D41" i="35"/>
  <c r="D36" i="35"/>
  <c r="D31" i="35"/>
  <c r="AG32" i="1"/>
  <c r="C27" i="35" s="1"/>
  <c r="AJ43" i="35"/>
  <c r="AI32" i="35"/>
  <c r="AG32" i="3"/>
  <c r="AD42" i="35"/>
  <c r="AC30" i="35"/>
  <c r="AG29" i="6"/>
  <c r="AB45" i="35"/>
  <c r="AB39" i="35"/>
  <c r="AB33" i="35"/>
  <c r="AG32" i="11"/>
  <c r="AA48" i="35"/>
  <c r="AA36" i="35"/>
  <c r="AA30" i="35"/>
  <c r="AG29" i="12"/>
  <c r="Z45" i="35"/>
  <c r="Z39" i="35"/>
  <c r="AG31" i="14"/>
  <c r="X43" i="35"/>
  <c r="X41" i="35"/>
  <c r="X30" i="35"/>
  <c r="AG29" i="15"/>
  <c r="W31" i="35"/>
  <c r="U38" i="35"/>
  <c r="T45" i="35"/>
  <c r="T40" i="35"/>
  <c r="AG32" i="20"/>
  <c r="S30" i="35"/>
  <c r="R45" i="35"/>
  <c r="R44" i="35"/>
  <c r="R32" i="35"/>
  <c r="Q47" i="35"/>
  <c r="Q41" i="35"/>
  <c r="Q31" i="35"/>
  <c r="O46" i="35"/>
  <c r="O38" i="35"/>
  <c r="AG29" i="25"/>
  <c r="O24" i="35" s="1"/>
  <c r="N46" i="35"/>
  <c r="L32" i="35"/>
  <c r="AG32" i="30"/>
  <c r="K27" i="35" s="1"/>
  <c r="J41" i="35"/>
  <c r="I36" i="35"/>
  <c r="AG28" i="32"/>
  <c r="I23" i="35" s="1"/>
  <c r="H46" i="35"/>
  <c r="F33" i="35"/>
  <c r="E42" i="35"/>
  <c r="E37" i="35"/>
  <c r="E32" i="35"/>
  <c r="C43" i="35"/>
  <c r="AG28" i="34"/>
  <c r="AI37" i="35"/>
  <c r="AF45" i="35"/>
  <c r="AD30" i="35"/>
  <c r="AC37" i="35"/>
  <c r="AB40" i="35"/>
  <c r="Z46" i="35"/>
  <c r="Y41" i="35"/>
  <c r="V38" i="35"/>
  <c r="U45" i="35"/>
  <c r="U32" i="35"/>
  <c r="AG30" i="10"/>
  <c r="S41" i="35"/>
  <c r="S36" i="35"/>
  <c r="S35" i="35"/>
  <c r="AG29" i="21"/>
  <c r="S24" i="35" s="1"/>
  <c r="AG28" i="21"/>
  <c r="S23" i="35" s="1"/>
  <c r="R39" i="35"/>
  <c r="AG32" i="22"/>
  <c r="R27" i="35" s="1"/>
  <c r="Q36" i="35"/>
  <c r="Q35" i="35"/>
  <c r="AG29" i="23"/>
  <c r="Q24" i="35" s="1"/>
  <c r="P44" i="35"/>
  <c r="P40" i="35"/>
  <c r="P39" i="35"/>
  <c r="P32" i="35"/>
  <c r="P28" i="35"/>
  <c r="AG32" i="24"/>
  <c r="P27" i="35" s="1"/>
  <c r="O33" i="35"/>
  <c r="N45" i="35"/>
  <c r="N31" i="35"/>
  <c r="AG31" i="26"/>
  <c r="N26" i="35" s="1"/>
  <c r="I40" i="35"/>
  <c r="AG29" i="32"/>
  <c r="I24" i="35" s="1"/>
  <c r="H38" i="35"/>
  <c r="H34" i="35"/>
  <c r="F30" i="35"/>
  <c r="AG27" i="19"/>
  <c r="E22" i="35" s="1"/>
  <c r="D44" i="35"/>
  <c r="D39" i="35"/>
  <c r="AJ45" i="35"/>
  <c r="AI30" i="35"/>
  <c r="AG29" i="16"/>
  <c r="AG29" i="5"/>
  <c r="AG28" i="5"/>
  <c r="AF44" i="35"/>
  <c r="AF39" i="35"/>
  <c r="AF32" i="35"/>
  <c r="AG32" i="4"/>
  <c r="AE47" i="35"/>
  <c r="AE42" i="35"/>
  <c r="AE35" i="35"/>
  <c r="AE32" i="35"/>
  <c r="AB46" i="35"/>
  <c r="AB34" i="35"/>
  <c r="AG27" i="11"/>
  <c r="AG30" i="12"/>
  <c r="Z40" i="35"/>
  <c r="X44" i="35"/>
  <c r="W39" i="35"/>
  <c r="V32" i="35"/>
  <c r="AG30" i="18"/>
  <c r="U39" i="35"/>
  <c r="T46" i="35"/>
  <c r="T41" i="35"/>
  <c r="Q42" i="35"/>
  <c r="P45" i="35"/>
  <c r="P33" i="35"/>
  <c r="AG27" i="24"/>
  <c r="P22" i="35" s="1"/>
  <c r="M38" i="35"/>
  <c r="M33" i="35"/>
  <c r="K44" i="35"/>
  <c r="K34" i="35"/>
  <c r="J42" i="35"/>
  <c r="I37" i="35"/>
  <c r="H39" i="35"/>
  <c r="AG31" i="33"/>
  <c r="H26" i="35" s="1"/>
  <c r="AG27" i="33"/>
  <c r="H22" i="35" s="1"/>
  <c r="AG28" i="9"/>
  <c r="F23" i="35" s="1"/>
  <c r="E40" i="35"/>
  <c r="D29" i="35"/>
  <c r="AG29" i="38"/>
  <c r="D24" i="35" s="1"/>
  <c r="AJ38" i="35"/>
  <c r="AJ31" i="35"/>
  <c r="AG30" i="34"/>
  <c r="AI38" i="35"/>
  <c r="AG30" i="27"/>
  <c r="AC39" i="35"/>
  <c r="Z30" i="35"/>
  <c r="Y34" i="35"/>
  <c r="AG27" i="18"/>
  <c r="U41" i="35"/>
  <c r="AG27" i="10"/>
  <c r="T38" i="35"/>
  <c r="AG32" i="23"/>
  <c r="Q27" i="35" s="1"/>
  <c r="N34" i="35"/>
  <c r="AG30" i="29"/>
  <c r="L25" i="35" s="1"/>
  <c r="K32" i="35"/>
  <c r="AG30" i="32"/>
  <c r="I25" i="35" s="1"/>
  <c r="H43" i="35"/>
  <c r="AG32" i="33"/>
  <c r="H27" i="35" s="1"/>
  <c r="G37" i="35"/>
  <c r="E30" i="35"/>
  <c r="AG30" i="19"/>
  <c r="E25" i="35" s="1"/>
  <c r="D47" i="35"/>
  <c r="AJ46" i="35"/>
  <c r="AJ39" i="35"/>
  <c r="AI39" i="35"/>
  <c r="C36" i="35"/>
  <c r="AJ41" i="35"/>
  <c r="AI47" i="35"/>
  <c r="AI48" i="35"/>
  <c r="AI42" i="35"/>
  <c r="AI36" i="35"/>
  <c r="AJ37" i="35"/>
  <c r="AI44" i="35"/>
  <c r="AJ30" i="35"/>
  <c r="AI43" i="35"/>
  <c r="AJ36" i="35"/>
  <c r="AI33" i="35"/>
  <c r="AG27" i="4"/>
  <c r="AI35" i="35"/>
  <c r="AB48" i="35"/>
  <c r="AJ40" i="35"/>
  <c r="AG30" i="4"/>
  <c r="AG31" i="5"/>
  <c r="AJ44" i="35"/>
  <c r="AD32" i="35"/>
  <c r="AG30" i="3"/>
  <c r="AJ48" i="35"/>
  <c r="AI46" i="35"/>
  <c r="AI45" i="35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27" i="32"/>
  <c r="AG30" i="33"/>
  <c r="AG31" i="31"/>
  <c r="AG28" i="8"/>
  <c r="AG29" i="8"/>
  <c r="AG27" i="31"/>
  <c r="AG31" i="32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8" i="29"/>
  <c r="Z8" i="29"/>
  <c r="W8" i="29"/>
  <c r="Q8" i="29"/>
  <c r="K8" i="29"/>
  <c r="E8" i="29"/>
  <c r="AC26" i="28"/>
  <c r="Z26" i="28"/>
  <c r="W26" i="28"/>
  <c r="T26" i="28"/>
  <c r="Q26" i="28"/>
  <c r="AC25" i="28"/>
  <c r="Z25" i="28"/>
  <c r="W25" i="28"/>
  <c r="T25" i="28"/>
  <c r="Q25" i="28"/>
  <c r="H25" i="28"/>
  <c r="AC24" i="28"/>
  <c r="Z24" i="28"/>
  <c r="W24" i="28"/>
  <c r="T24" i="28"/>
  <c r="Q24" i="28"/>
  <c r="H24" i="28"/>
  <c r="AC23" i="28"/>
  <c r="Z23" i="28"/>
  <c r="W23" i="28"/>
  <c r="T23" i="28"/>
  <c r="Q23" i="28"/>
  <c r="H23" i="28"/>
  <c r="AC9" i="28"/>
  <c r="Z9" i="28"/>
  <c r="W9" i="28"/>
  <c r="T9" i="28"/>
  <c r="Q9" i="28"/>
  <c r="H9" i="28"/>
  <c r="AC8" i="28"/>
  <c r="Z8" i="28"/>
  <c r="W8" i="28"/>
  <c r="Q8" i="28"/>
  <c r="H8" i="28"/>
  <c r="AC9" i="25"/>
  <c r="Z9" i="25"/>
  <c r="W9" i="25"/>
  <c r="K9" i="25"/>
  <c r="H9" i="25"/>
  <c r="E9" i="25"/>
  <c r="AC8" i="25"/>
  <c r="Z8" i="25"/>
  <c r="W8" i="25"/>
  <c r="K8" i="25"/>
  <c r="H8" i="25"/>
  <c r="E8" i="25"/>
  <c r="AC8" i="24"/>
  <c r="Z8" i="24"/>
  <c r="W8" i="24"/>
  <c r="Q8" i="24"/>
  <c r="K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I34" i="25" l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4" s="1"/>
  <c r="AI34" i="4" s="1"/>
  <c r="AI34" i="16" s="1"/>
  <c r="AH34" i="34" s="1"/>
  <c r="AI34" i="34" s="1"/>
  <c r="N29" i="35"/>
  <c r="M29" i="35"/>
  <c r="F28" i="35"/>
  <c r="AH33" i="8"/>
  <c r="AI33" i="8" s="1"/>
  <c r="AG42" i="35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C23" i="35" s="1"/>
  <c r="AG29" i="1"/>
  <c r="AI29" i="1" s="1"/>
  <c r="AI33" i="1"/>
  <c r="AH33" i="38" s="1"/>
  <c r="AI33" i="38" s="1"/>
  <c r="C28" i="35"/>
  <c r="C33" i="35"/>
  <c r="C42" i="35"/>
  <c r="C31" i="35"/>
  <c r="C51" i="35" s="1"/>
  <c r="C44" i="35"/>
  <c r="C40" i="35"/>
  <c r="C24" i="35"/>
  <c r="C22" i="35"/>
  <c r="C32" i="35"/>
  <c r="AG39" i="35"/>
  <c r="AG40" i="35"/>
  <c r="AG36" i="35"/>
  <c r="AG41" i="35"/>
  <c r="AG31" i="35"/>
  <c r="AG45" i="35"/>
  <c r="AG32" i="35"/>
  <c r="AG34" i="35"/>
  <c r="AG37" i="35"/>
  <c r="AG44" i="35"/>
  <c r="AG30" i="35"/>
  <c r="AI32" i="1"/>
  <c r="AH32" i="38" s="1"/>
  <c r="AI32" i="38" s="1"/>
  <c r="C39" i="35"/>
  <c r="Y32" i="35"/>
  <c r="H32" i="35"/>
  <c r="K29" i="35"/>
  <c r="M26" i="35"/>
  <c r="R26" i="35"/>
  <c r="V45" i="35"/>
  <c r="T42" i="35"/>
  <c r="Z33" i="35"/>
  <c r="Z42" i="35"/>
  <c r="F34" i="35"/>
  <c r="H44" i="35"/>
  <c r="G39" i="35"/>
  <c r="F27" i="35"/>
  <c r="K46" i="35"/>
  <c r="L38" i="35"/>
  <c r="J40" i="35"/>
  <c r="L43" i="35"/>
  <c r="S48" i="35"/>
  <c r="S46" i="35"/>
  <c r="AB43" i="35"/>
  <c r="AA42" i="35"/>
  <c r="AF41" i="35"/>
  <c r="AF33" i="35"/>
  <c r="J36" i="35"/>
  <c r="S47" i="35"/>
  <c r="AA43" i="35"/>
  <c r="AD31" i="35"/>
  <c r="G24" i="35"/>
  <c r="I29" i="35"/>
  <c r="H24" i="35"/>
  <c r="L30" i="35"/>
  <c r="J27" i="35"/>
  <c r="G26" i="35"/>
  <c r="K37" i="35"/>
  <c r="M27" i="35"/>
  <c r="S42" i="35"/>
  <c r="T30" i="35"/>
  <c r="R33" i="35"/>
  <c r="P41" i="35"/>
  <c r="W33" i="35"/>
  <c r="U30" i="35"/>
  <c r="V41" i="35"/>
  <c r="AA34" i="35"/>
  <c r="AD47" i="35"/>
  <c r="AF46" i="35"/>
  <c r="AF38" i="35"/>
  <c r="O22" i="35"/>
  <c r="K33" i="35"/>
  <c r="L45" i="35"/>
  <c r="V33" i="35"/>
  <c r="G36" i="35"/>
  <c r="I41" i="35"/>
  <c r="F43" i="35"/>
  <c r="H36" i="35"/>
  <c r="L34" i="35"/>
  <c r="M28" i="35"/>
  <c r="T34" i="35"/>
  <c r="T32" i="35"/>
  <c r="R38" i="35"/>
  <c r="X38" i="35"/>
  <c r="W42" i="35"/>
  <c r="U37" i="35"/>
  <c r="T48" i="35"/>
  <c r="AA45" i="35"/>
  <c r="AC32" i="35"/>
  <c r="AB36" i="35"/>
  <c r="AA41" i="35"/>
  <c r="AE37" i="35"/>
  <c r="L39" i="35"/>
  <c r="G27" i="35"/>
  <c r="V44" i="35"/>
  <c r="AD43" i="35"/>
  <c r="G32" i="35"/>
  <c r="G48" i="35"/>
  <c r="G28" i="35"/>
  <c r="H48" i="35"/>
  <c r="M23" i="35"/>
  <c r="J44" i="35"/>
  <c r="T36" i="35"/>
  <c r="S26" i="35"/>
  <c r="X47" i="35"/>
  <c r="W45" i="35"/>
  <c r="W34" i="35"/>
  <c r="U48" i="35"/>
  <c r="Y36" i="35"/>
  <c r="AC35" i="35"/>
  <c r="AG35" i="35"/>
  <c r="AG43" i="35"/>
  <c r="AH29" i="38"/>
  <c r="AI29" i="38" s="1"/>
  <c r="O32" i="35"/>
  <c r="P23" i="35"/>
  <c r="X34" i="35"/>
  <c r="AA47" i="35"/>
  <c r="AC40" i="35"/>
  <c r="AG38" i="35"/>
  <c r="AH27" i="38"/>
  <c r="AI27" i="38" s="1"/>
  <c r="Q48" i="35"/>
  <c r="G40" i="35"/>
  <c r="L26" i="35"/>
  <c r="S31" i="35"/>
  <c r="H29" i="35"/>
  <c r="H45" i="35"/>
  <c r="H25" i="35"/>
  <c r="I45" i="35"/>
  <c r="L23" i="35"/>
  <c r="L46" i="35"/>
  <c r="M36" i="35"/>
  <c r="O36" i="35"/>
  <c r="P29" i="35"/>
  <c r="Z32" i="35"/>
  <c r="Y47" i="35"/>
  <c r="W30" i="35"/>
  <c r="AA37" i="35"/>
  <c r="Z41" i="35"/>
  <c r="AF34" i="35"/>
  <c r="AG33" i="35"/>
  <c r="AE44" i="35"/>
  <c r="H33" i="35"/>
  <c r="K22" i="35"/>
  <c r="AD39" i="35"/>
  <c r="AG46" i="35"/>
  <c r="H41" i="35"/>
  <c r="I30" i="35"/>
  <c r="H37" i="35"/>
  <c r="L47" i="35"/>
  <c r="I43" i="35"/>
  <c r="M44" i="35"/>
  <c r="Q25" i="35"/>
  <c r="T35" i="35"/>
  <c r="T31" i="35"/>
  <c r="Y40" i="35"/>
  <c r="X35" i="35"/>
  <c r="W41" i="35"/>
  <c r="Y35" i="35"/>
  <c r="AC36" i="35"/>
  <c r="C38" i="35"/>
  <c r="C35" i="35"/>
  <c r="C37" i="35"/>
  <c r="J33" i="35"/>
  <c r="K30" i="35"/>
  <c r="I33" i="35"/>
  <c r="K41" i="35"/>
  <c r="X42" i="35"/>
  <c r="F38" i="35"/>
  <c r="I44" i="35"/>
  <c r="M31" i="35"/>
  <c r="N25" i="35"/>
  <c r="O42" i="35"/>
  <c r="O34" i="35"/>
  <c r="Y44" i="35"/>
  <c r="Y37" i="35"/>
  <c r="Y43" i="35"/>
  <c r="X31" i="35"/>
  <c r="W38" i="35"/>
  <c r="AD35" i="35"/>
  <c r="Z44" i="35"/>
  <c r="AG47" i="35"/>
  <c r="C47" i="35"/>
  <c r="M25" i="35"/>
  <c r="R30" i="35"/>
  <c r="K25" i="35"/>
  <c r="G44" i="35"/>
  <c r="M24" i="35"/>
  <c r="M30" i="35"/>
  <c r="S45" i="35"/>
  <c r="I26" i="35"/>
  <c r="I42" i="35"/>
  <c r="I22" i="35"/>
  <c r="I38" i="35"/>
  <c r="G23" i="35"/>
  <c r="J26" i="35"/>
  <c r="I34" i="35"/>
  <c r="F41" i="35"/>
  <c r="J48" i="35"/>
  <c r="M32" i="35"/>
  <c r="J25" i="35"/>
  <c r="H47" i="35"/>
  <c r="N33" i="35"/>
  <c r="O40" i="35"/>
  <c r="R41" i="35"/>
  <c r="Y48" i="35"/>
  <c r="Z37" i="35"/>
  <c r="AC38" i="35"/>
  <c r="AA46" i="35"/>
  <c r="AA31" i="35"/>
  <c r="Z36" i="35"/>
  <c r="AB35" i="35"/>
  <c r="C48" i="35"/>
  <c r="G47" i="35"/>
  <c r="J22" i="35"/>
  <c r="G35" i="35"/>
  <c r="I46" i="35"/>
  <c r="J32" i="35"/>
  <c r="L22" i="35"/>
  <c r="N41" i="35"/>
  <c r="Q39" i="35"/>
  <c r="R46" i="35"/>
  <c r="R25" i="35"/>
  <c r="U42" i="35"/>
  <c r="V37" i="35"/>
  <c r="U44" i="35"/>
  <c r="AC46" i="35"/>
  <c r="AB31" i="35"/>
  <c r="AE36" i="35"/>
  <c r="AF30" i="35"/>
  <c r="C46" i="35"/>
  <c r="F42" i="35"/>
  <c r="V36" i="35"/>
  <c r="AB38" i="35"/>
  <c r="AC42" i="35"/>
  <c r="AE41" i="35"/>
  <c r="AE48" i="35"/>
  <c r="C45" i="35"/>
  <c r="AG25" i="18"/>
  <c r="AG25" i="3"/>
  <c r="AG25" i="14"/>
  <c r="AG12" i="30"/>
  <c r="AG15" i="30"/>
  <c r="AG18" i="30"/>
  <c r="AG21" i="30"/>
  <c r="AG24" i="30"/>
  <c r="K19" i="35" s="1"/>
  <c r="AG8" i="31"/>
  <c r="AG10" i="31"/>
  <c r="AG13" i="31"/>
  <c r="AG16" i="31"/>
  <c r="AG19" i="31"/>
  <c r="AG22" i="31"/>
  <c r="AG25" i="31"/>
  <c r="J20" i="35" s="1"/>
  <c r="AG14" i="31"/>
  <c r="AG26" i="31"/>
  <c r="J21" i="35" s="1"/>
  <c r="AG26" i="28"/>
  <c r="M21" i="35" s="1"/>
  <c r="AG10" i="30"/>
  <c r="AG22" i="30"/>
  <c r="AG9" i="30"/>
  <c r="AG11" i="30"/>
  <c r="AG14" i="30"/>
  <c r="AG17" i="30"/>
  <c r="AG20" i="30"/>
  <c r="AG23" i="30"/>
  <c r="AG26" i="30"/>
  <c r="K21" i="35" s="1"/>
  <c r="AG12" i="31"/>
  <c r="AG15" i="31"/>
  <c r="AG18" i="31"/>
  <c r="AG21" i="31"/>
  <c r="AG24" i="31"/>
  <c r="AG8" i="30"/>
  <c r="AG13" i="30"/>
  <c r="AG16" i="30"/>
  <c r="AG19" i="30"/>
  <c r="AG25" i="30"/>
  <c r="K20" i="35" s="1"/>
  <c r="AG9" i="31"/>
  <c r="AG11" i="31"/>
  <c r="AG17" i="31"/>
  <c r="AG20" i="31"/>
  <c r="AG23" i="31"/>
  <c r="AG26" i="18"/>
  <c r="AG26" i="21"/>
  <c r="S21" i="35" s="1"/>
  <c r="AG24" i="25"/>
  <c r="O19" i="35" s="1"/>
  <c r="AG26" i="25"/>
  <c r="O21" i="35" s="1"/>
  <c r="AG25" i="28"/>
  <c r="M20" i="35" s="1"/>
  <c r="AG26" i="13"/>
  <c r="AG26" i="23"/>
  <c r="Q21" i="35" s="1"/>
  <c r="AG26" i="26"/>
  <c r="N21" i="35" s="1"/>
  <c r="AG26" i="29"/>
  <c r="AG26" i="32"/>
  <c r="I21" i="35" s="1"/>
  <c r="AG24" i="33"/>
  <c r="H19" i="35" s="1"/>
  <c r="AG26" i="33"/>
  <c r="H21" i="35" s="1"/>
  <c r="AG24" i="8"/>
  <c r="G19" i="35" s="1"/>
  <c r="AG26" i="8"/>
  <c r="G21" i="35" s="1"/>
  <c r="AG24" i="22"/>
  <c r="R19" i="35" s="1"/>
  <c r="AG26" i="24"/>
  <c r="P21" i="35" s="1"/>
  <c r="AG26" i="19"/>
  <c r="E21" i="35" s="1"/>
  <c r="AG26" i="20"/>
  <c r="AG24" i="21"/>
  <c r="S19" i="35" s="1"/>
  <c r="AG25" i="21"/>
  <c r="S20" i="35" s="1"/>
  <c r="AG24" i="23"/>
  <c r="Q19" i="35" s="1"/>
  <c r="AG24" i="24"/>
  <c r="P19" i="35" s="1"/>
  <c r="AG25" i="24"/>
  <c r="P20" i="35" s="1"/>
  <c r="AG24" i="26"/>
  <c r="N19" i="35" s="1"/>
  <c r="AG25" i="26"/>
  <c r="N20" i="35" s="1"/>
  <c r="AG24" i="28"/>
  <c r="M19" i="35" s="1"/>
  <c r="AG25" i="33"/>
  <c r="H20" i="35" s="1"/>
  <c r="AG25" i="8"/>
  <c r="G20" i="35" s="1"/>
  <c r="AG26" i="7"/>
  <c r="AG25" i="27"/>
  <c r="AG26" i="11"/>
  <c r="AG26" i="22"/>
  <c r="R21" i="35" s="1"/>
  <c r="AG26" i="9"/>
  <c r="F21" i="35" s="1"/>
  <c r="AG26" i="4"/>
  <c r="AG25" i="11"/>
  <c r="AG26" i="27"/>
  <c r="AG25" i="9"/>
  <c r="F20" i="35" s="1"/>
  <c r="AG26" i="16"/>
  <c r="AG26" i="14"/>
  <c r="AG26" i="6"/>
  <c r="AG25" i="20"/>
  <c r="AG26" i="3"/>
  <c r="AG26" i="5"/>
  <c r="AG25" i="6"/>
  <c r="AG26" i="10"/>
  <c r="AG25" i="23"/>
  <c r="Q20" i="35" s="1"/>
  <c r="AG26" i="34"/>
  <c r="AG25" i="4"/>
  <c r="AG26" i="15"/>
  <c r="AG25" i="12"/>
  <c r="AG25" i="25"/>
  <c r="O20" i="35" s="1"/>
  <c r="AG25" i="34"/>
  <c r="AG25" i="15"/>
  <c r="AG25" i="29"/>
  <c r="AG26" i="2"/>
  <c r="AG25" i="13"/>
  <c r="AG25" i="5"/>
  <c r="AG25" i="10"/>
  <c r="AG25" i="32"/>
  <c r="I20" i="35" s="1"/>
  <c r="AG25" i="16"/>
  <c r="AG26" i="12"/>
  <c r="AG25" i="7"/>
  <c r="AG25" i="2"/>
  <c r="AG25" i="22"/>
  <c r="R20" i="35" s="1"/>
  <c r="AG25" i="19"/>
  <c r="E20" i="35" s="1"/>
  <c r="AG26" i="38"/>
  <c r="D21" i="35" s="1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H34" i="5" l="1"/>
  <c r="AI34" i="5" s="1"/>
  <c r="AH33" i="33"/>
  <c r="AI33" i="33" s="1"/>
  <c r="AI28" i="1"/>
  <c r="AH28" i="38" s="1"/>
  <c r="AI28" i="38" s="1"/>
  <c r="AH28" i="19" s="1"/>
  <c r="AI28" i="19" s="1"/>
  <c r="C25" i="35"/>
  <c r="AL25" i="35" s="1"/>
  <c r="C26" i="35"/>
  <c r="AL26" i="35" s="1"/>
  <c r="AO31" i="35"/>
  <c r="AL27" i="35"/>
  <c r="AM31" i="35"/>
  <c r="AN24" i="35"/>
  <c r="AL41" i="35"/>
  <c r="AK31" i="35"/>
  <c r="AL23" i="35"/>
  <c r="AN29" i="35"/>
  <c r="AO29" i="35"/>
  <c r="AM29" i="35"/>
  <c r="AK29" i="35"/>
  <c r="AN48" i="35"/>
  <c r="AL48" i="35"/>
  <c r="AM48" i="35"/>
  <c r="AK48" i="35"/>
  <c r="AL47" i="35"/>
  <c r="AM47" i="35"/>
  <c r="AN47" i="35"/>
  <c r="AK47" i="35"/>
  <c r="AH30" i="19"/>
  <c r="AI30" i="19" s="1"/>
  <c r="AN28" i="35"/>
  <c r="AL28" i="35"/>
  <c r="AO28" i="35"/>
  <c r="AM28" i="35"/>
  <c r="AK28" i="35"/>
  <c r="AL46" i="35"/>
  <c r="AN46" i="35"/>
  <c r="AO46" i="35"/>
  <c r="AK46" i="35"/>
  <c r="AM46" i="35"/>
  <c r="AL29" i="35"/>
  <c r="AO27" i="35"/>
  <c r="AH33" i="19"/>
  <c r="AI33" i="19" s="1"/>
  <c r="AH29" i="19"/>
  <c r="AI29" i="19" s="1"/>
  <c r="AL31" i="35"/>
  <c r="AK41" i="35"/>
  <c r="AM41" i="35"/>
  <c r="AN41" i="35"/>
  <c r="AO41" i="35"/>
  <c r="AO22" i="35"/>
  <c r="AM22" i="35"/>
  <c r="AN22" i="35"/>
  <c r="AL22" i="35"/>
  <c r="AK22" i="35"/>
  <c r="AL35" i="35"/>
  <c r="AN35" i="35"/>
  <c r="AM35" i="35"/>
  <c r="AK35" i="35"/>
  <c r="AN36" i="35"/>
  <c r="AO33" i="35"/>
  <c r="AN33" i="35"/>
  <c r="AM33" i="35"/>
  <c r="AK33" i="35"/>
  <c r="AL33" i="35"/>
  <c r="AO48" i="35"/>
  <c r="AN34" i="35"/>
  <c r="AO34" i="35"/>
  <c r="AM34" i="35"/>
  <c r="AL34" i="35"/>
  <c r="AK42" i="35"/>
  <c r="AO42" i="35"/>
  <c r="AN42" i="35"/>
  <c r="AM42" i="35"/>
  <c r="AL42" i="35"/>
  <c r="AO35" i="35"/>
  <c r="AM44" i="35"/>
  <c r="AL44" i="35"/>
  <c r="AK44" i="35"/>
  <c r="AN44" i="35"/>
  <c r="AM38" i="35"/>
  <c r="AK38" i="35"/>
  <c r="AO38" i="35"/>
  <c r="AN38" i="35"/>
  <c r="AL38" i="35"/>
  <c r="AO32" i="35"/>
  <c r="AK32" i="35"/>
  <c r="AM32" i="35"/>
  <c r="AL43" i="35"/>
  <c r="AM43" i="35"/>
  <c r="AN43" i="35"/>
  <c r="AO43" i="35"/>
  <c r="AK43" i="35"/>
  <c r="AN27" i="35"/>
  <c r="AK27" i="35"/>
  <c r="AM27" i="35"/>
  <c r="AN32" i="35"/>
  <c r="AL45" i="35"/>
  <c r="AO45" i="35"/>
  <c r="AM45" i="35"/>
  <c r="AK45" i="35"/>
  <c r="AN45" i="35"/>
  <c r="AN31" i="35"/>
  <c r="AH31" i="19"/>
  <c r="AI31" i="19" s="1"/>
  <c r="AO25" i="35"/>
  <c r="AN40" i="35"/>
  <c r="AM40" i="35"/>
  <c r="AK40" i="35"/>
  <c r="AL40" i="35"/>
  <c r="AO40" i="35"/>
  <c r="AO39" i="35"/>
  <c r="AL39" i="35"/>
  <c r="AM39" i="35"/>
  <c r="AK39" i="35"/>
  <c r="AN39" i="35"/>
  <c r="AL37" i="35"/>
  <c r="AO37" i="35"/>
  <c r="AM37" i="35"/>
  <c r="AN37" i="35"/>
  <c r="AK37" i="35"/>
  <c r="AO30" i="35"/>
  <c r="AM30" i="35"/>
  <c r="AK30" i="35"/>
  <c r="AN30" i="35"/>
  <c r="AL30" i="35"/>
  <c r="AH27" i="19"/>
  <c r="AI27" i="19" s="1"/>
  <c r="AO47" i="35"/>
  <c r="AO23" i="35"/>
  <c r="AK23" i="35"/>
  <c r="AN23" i="35"/>
  <c r="AM23" i="35"/>
  <c r="AH32" i="19"/>
  <c r="AI32" i="19" s="1"/>
  <c r="AO36" i="35"/>
  <c r="AM36" i="35"/>
  <c r="AK36" i="35"/>
  <c r="AL36" i="35"/>
  <c r="AO44" i="35"/>
  <c r="AK34" i="35"/>
  <c r="AO24" i="35"/>
  <c r="AM24" i="35"/>
  <c r="AL24" i="35"/>
  <c r="AK24" i="35"/>
  <c r="AL32" i="35"/>
  <c r="L21" i="35"/>
  <c r="L20" i="35"/>
  <c r="AI16" i="1"/>
  <c r="AH16" i="38" s="1"/>
  <c r="C11" i="35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Q29" i="35" l="1"/>
  <c r="AP28" i="35"/>
  <c r="AQ27" i="35"/>
  <c r="AQ28" i="35"/>
  <c r="AP27" i="35"/>
  <c r="AP24" i="35"/>
  <c r="AQ24" i="35"/>
  <c r="AP22" i="35"/>
  <c r="AP23" i="35"/>
  <c r="AQ23" i="35"/>
  <c r="AQ22" i="35"/>
  <c r="AH33" i="32"/>
  <c r="AI33" i="32" s="1"/>
  <c r="AN26" i="35"/>
  <c r="AM25" i="35"/>
  <c r="AN25" i="35"/>
  <c r="AK25" i="35"/>
  <c r="AK26" i="35"/>
  <c r="AM26" i="35"/>
  <c r="AO26" i="35"/>
  <c r="AQ43" i="35"/>
  <c r="AQ30" i="35"/>
  <c r="AQ36" i="35"/>
  <c r="AP41" i="35"/>
  <c r="AP46" i="35"/>
  <c r="AP37" i="35"/>
  <c r="AP31" i="35"/>
  <c r="AQ44" i="35"/>
  <c r="AQ35" i="35"/>
  <c r="AP29" i="35"/>
  <c r="AQ37" i="35"/>
  <c r="AQ41" i="35"/>
  <c r="AQ38" i="35"/>
  <c r="AQ32" i="35"/>
  <c r="AP40" i="35"/>
  <c r="AQ33" i="35"/>
  <c r="AH27" i="9"/>
  <c r="AI27" i="9" s="1"/>
  <c r="AP43" i="35"/>
  <c r="AQ34" i="35"/>
  <c r="AQ48" i="35"/>
  <c r="AH32" i="9"/>
  <c r="AI32" i="9" s="1"/>
  <c r="AP44" i="35"/>
  <c r="AP42" i="35"/>
  <c r="AP33" i="35"/>
  <c r="AQ40" i="35"/>
  <c r="AQ45" i="35"/>
  <c r="AP48" i="35"/>
  <c r="AH31" i="9"/>
  <c r="AI31" i="9" s="1"/>
  <c r="AP38" i="35"/>
  <c r="AP39" i="35"/>
  <c r="AH29" i="9"/>
  <c r="AI29" i="9" s="1"/>
  <c r="AP45" i="35"/>
  <c r="AQ49" i="35"/>
  <c r="AP30" i="35"/>
  <c r="AP32" i="35"/>
  <c r="AP34" i="35"/>
  <c r="AQ31" i="35"/>
  <c r="AQ46" i="35"/>
  <c r="AH28" i="9"/>
  <c r="AI28" i="9" s="1"/>
  <c r="AQ42" i="35"/>
  <c r="AP35" i="35"/>
  <c r="AQ47" i="35"/>
  <c r="AH30" i="9"/>
  <c r="AI30" i="9" s="1"/>
  <c r="AP36" i="35"/>
  <c r="AQ39" i="35"/>
  <c r="AP47" i="35"/>
  <c r="AP25" i="35" l="1"/>
  <c r="AQ25" i="35"/>
  <c r="AQ26" i="35"/>
  <c r="AP26" i="35"/>
  <c r="AH33" i="3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R16" i="35" s="1"/>
  <c r="AG12" i="24"/>
  <c r="P7" i="35" s="1"/>
  <c r="AG21" i="24"/>
  <c r="P16" i="35" s="1"/>
  <c r="AG21" i="25"/>
  <c r="O16" i="35" s="1"/>
  <c r="AG22" i="26"/>
  <c r="N17" i="35" s="1"/>
  <c r="AG20" i="26"/>
  <c r="N15" i="35" s="1"/>
  <c r="AG21" i="26"/>
  <c r="N16" i="35" s="1"/>
  <c r="AG23" i="26"/>
  <c r="N18" i="35" s="1"/>
  <c r="AG19" i="22"/>
  <c r="R14" i="35" s="1"/>
  <c r="AG23" i="29"/>
  <c r="AG21" i="21"/>
  <c r="S16" i="35" s="1"/>
  <c r="AG24" i="29"/>
  <c r="AG21" i="29"/>
  <c r="AG19" i="29"/>
  <c r="AG20" i="24"/>
  <c r="P15" i="35" s="1"/>
  <c r="K15" i="35"/>
  <c r="K18" i="35"/>
  <c r="J19" i="35"/>
  <c r="J17" i="35"/>
  <c r="AG20" i="32"/>
  <c r="I15" i="35" s="1"/>
  <c r="AG23" i="23"/>
  <c r="Q18" i="35" s="1"/>
  <c r="AG22" i="33"/>
  <c r="H17" i="35" s="1"/>
  <c r="AG23" i="33"/>
  <c r="H18" i="35" s="1"/>
  <c r="AG21" i="33"/>
  <c r="H16" i="35" s="1"/>
  <c r="AG20" i="8"/>
  <c r="G15" i="35" s="1"/>
  <c r="AG21" i="8"/>
  <c r="G16" i="35" s="1"/>
  <c r="AG24" i="9"/>
  <c r="F19" i="35" s="1"/>
  <c r="AG22" i="9"/>
  <c r="F17" i="35" s="1"/>
  <c r="AG23" i="19"/>
  <c r="E18" i="35" s="1"/>
  <c r="AG22" i="19"/>
  <c r="E17" i="35" s="1"/>
  <c r="AG24" i="38"/>
  <c r="D19" i="35" s="1"/>
  <c r="AG23" i="38"/>
  <c r="D18" i="35" s="1"/>
  <c r="AG20" i="16"/>
  <c r="AG22" i="5"/>
  <c r="AG20" i="13"/>
  <c r="AG22" i="15"/>
  <c r="AG20" i="7"/>
  <c r="AG21" i="11"/>
  <c r="AG19" i="7"/>
  <c r="AG19" i="10"/>
  <c r="AG22" i="10"/>
  <c r="AG23" i="21"/>
  <c r="S18" i="35" s="1"/>
  <c r="AG19" i="2"/>
  <c r="AG22" i="13"/>
  <c r="AG23" i="13"/>
  <c r="AG21" i="27"/>
  <c r="AG21" i="5"/>
  <c r="AG21" i="3"/>
  <c r="AG21" i="19"/>
  <c r="E16" i="35" s="1"/>
  <c r="AG25" i="38"/>
  <c r="D20" i="35" s="1"/>
  <c r="AG22" i="29"/>
  <c r="AG24" i="32"/>
  <c r="I19" i="35" s="1"/>
  <c r="AG19" i="33"/>
  <c r="H14" i="35" s="1"/>
  <c r="AG22" i="8"/>
  <c r="G17" i="35" s="1"/>
  <c r="AG22" i="38"/>
  <c r="D17" i="35" s="1"/>
  <c r="AG23" i="8"/>
  <c r="G18" i="35" s="1"/>
  <c r="AG19" i="8"/>
  <c r="G14" i="35" s="1"/>
  <c r="AG23" i="9"/>
  <c r="F18" i="35" s="1"/>
  <c r="AG21" i="38"/>
  <c r="D16" i="35" s="1"/>
  <c r="AG19" i="19"/>
  <c r="E14" i="35" s="1"/>
  <c r="J16" i="35"/>
  <c r="AG20" i="38"/>
  <c r="D15" i="35" s="1"/>
  <c r="AG19" i="38"/>
  <c r="D14" i="35" s="1"/>
  <c r="AG18" i="38"/>
  <c r="D13" i="35" s="1"/>
  <c r="AG24" i="19"/>
  <c r="E19" i="35" s="1"/>
  <c r="AG20" i="19"/>
  <c r="E15" i="35" s="1"/>
  <c r="AG19" i="28"/>
  <c r="M14" i="35" s="1"/>
  <c r="AG20" i="28"/>
  <c r="M15" i="35" s="1"/>
  <c r="AG23" i="28"/>
  <c r="M18" i="35" s="1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S14" i="35" s="1"/>
  <c r="AG20" i="22"/>
  <c r="R15" i="35" s="1"/>
  <c r="AG23" i="22"/>
  <c r="R18" i="35" s="1"/>
  <c r="AG19" i="23"/>
  <c r="Q14" i="35" s="1"/>
  <c r="AG21" i="23"/>
  <c r="Q16" i="35" s="1"/>
  <c r="AG19" i="24"/>
  <c r="P14" i="35" s="1"/>
  <c r="AG20" i="29"/>
  <c r="AG20" i="33"/>
  <c r="H15" i="35" s="1"/>
  <c r="J18" i="35"/>
  <c r="AG22" i="28"/>
  <c r="M17" i="35" s="1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S15" i="35" s="1"/>
  <c r="AG22" i="21"/>
  <c r="S17" i="35" s="1"/>
  <c r="AG22" i="22"/>
  <c r="R17" i="35" s="1"/>
  <c r="AG20" i="23"/>
  <c r="Q15" i="35" s="1"/>
  <c r="AG22" i="23"/>
  <c r="Q17" i="35" s="1"/>
  <c r="AG22" i="24"/>
  <c r="P17" i="35" s="1"/>
  <c r="AG23" i="24"/>
  <c r="P18" i="35" s="1"/>
  <c r="AG19" i="25"/>
  <c r="O14" i="35" s="1"/>
  <c r="AG20" i="25"/>
  <c r="O15" i="35" s="1"/>
  <c r="AG22" i="25"/>
  <c r="O17" i="35" s="1"/>
  <c r="AG23" i="25"/>
  <c r="O18" i="35" s="1"/>
  <c r="AG19" i="26"/>
  <c r="N14" i="35" s="1"/>
  <c r="K14" i="35"/>
  <c r="AG21" i="9"/>
  <c r="F16" i="35" s="1"/>
  <c r="J15" i="35"/>
  <c r="AG20" i="9"/>
  <c r="F15" i="35" s="1"/>
  <c r="AG23" i="32"/>
  <c r="I18" i="35" s="1"/>
  <c r="J14" i="35"/>
  <c r="AG21" i="28"/>
  <c r="M16" i="35" s="1"/>
  <c r="AG21" i="16"/>
  <c r="AG21" i="4"/>
  <c r="AG21" i="2"/>
  <c r="AG21" i="6"/>
  <c r="AG21" i="12"/>
  <c r="AG21" i="13"/>
  <c r="AG21" i="14"/>
  <c r="AG21" i="7"/>
  <c r="AG19" i="9"/>
  <c r="F14" i="35" s="1"/>
  <c r="AG22" i="32"/>
  <c r="I17" i="35" s="1"/>
  <c r="K16" i="35"/>
  <c r="K17" i="35"/>
  <c r="AG21" i="32"/>
  <c r="I16" i="35" s="1"/>
  <c r="AG19" i="32"/>
  <c r="I14" i="35" s="1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J51" i="35"/>
  <c r="L18" i="35"/>
  <c r="L17" i="35"/>
  <c r="L15" i="35"/>
  <c r="L14" i="35"/>
  <c r="L16" i="35"/>
  <c r="L19" i="35"/>
  <c r="AG16" i="4"/>
  <c r="AG17" i="4"/>
  <c r="AG8" i="4"/>
  <c r="AG11" i="4"/>
  <c r="AG15" i="4"/>
  <c r="AG9" i="4"/>
  <c r="AG12" i="4"/>
  <c r="AG13" i="4"/>
  <c r="AG10" i="4"/>
  <c r="AG18" i="4"/>
  <c r="AG14" i="4"/>
  <c r="AF51" i="35" l="1"/>
  <c r="AH33" i="28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C16" i="35" s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C14" i="35" s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D4" i="35" s="1"/>
  <c r="AG10" i="38"/>
  <c r="D5" i="35" s="1"/>
  <c r="AG11" i="38"/>
  <c r="D6" i="35" s="1"/>
  <c r="AG13" i="38"/>
  <c r="D8" i="35" s="1"/>
  <c r="AG14" i="38"/>
  <c r="D9" i="35" s="1"/>
  <c r="AG15" i="38"/>
  <c r="D10" i="35" s="1"/>
  <c r="AG16" i="38"/>
  <c r="D11" i="35" s="1"/>
  <c r="AG17" i="38"/>
  <c r="D12" i="35" s="1"/>
  <c r="AG8" i="38"/>
  <c r="D3" i="35" s="1"/>
  <c r="AG12" i="38"/>
  <c r="D7" i="35" s="1"/>
  <c r="AH33" i="24" l="1"/>
  <c r="AI33" i="24" s="1"/>
  <c r="D51" i="35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H7" i="35" s="1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R10" i="35" s="1"/>
  <c r="AG8" i="26"/>
  <c r="N3" i="35" s="1"/>
  <c r="AG14" i="6"/>
  <c r="AG13" i="13"/>
  <c r="AG13" i="15"/>
  <c r="AG18" i="7"/>
  <c r="AG10" i="7"/>
  <c r="AG15" i="18"/>
  <c r="AG18" i="14"/>
  <c r="AG12" i="28"/>
  <c r="M7" i="35" s="1"/>
  <c r="AG17" i="28"/>
  <c r="M12" i="35" s="1"/>
  <c r="AG13" i="28"/>
  <c r="M8" i="35" s="1"/>
  <c r="AG15" i="28"/>
  <c r="M10" i="35" s="1"/>
  <c r="AG9" i="11"/>
  <c r="AG11" i="12"/>
  <c r="AG18" i="15"/>
  <c r="AG11" i="15"/>
  <c r="AG16" i="7"/>
  <c r="AG13" i="18"/>
  <c r="AG11" i="20"/>
  <c r="AG16" i="21"/>
  <c r="S11" i="35" s="1"/>
  <c r="AG10" i="22"/>
  <c r="R5" i="35" s="1"/>
  <c r="AG8" i="28"/>
  <c r="M3" i="35" s="1"/>
  <c r="AG15" i="14"/>
  <c r="AG17" i="15"/>
  <c r="AG10" i="15"/>
  <c r="AG15" i="7"/>
  <c r="AG12" i="18"/>
  <c r="AG10" i="20"/>
  <c r="AG15" i="21"/>
  <c r="S10" i="35" s="1"/>
  <c r="AG13" i="22"/>
  <c r="R8" i="35" s="1"/>
  <c r="AG14" i="13"/>
  <c r="AG11" i="13"/>
  <c r="AG16" i="15"/>
  <c r="AG14" i="7"/>
  <c r="AG9" i="7"/>
  <c r="AG11" i="18"/>
  <c r="AG14" i="21"/>
  <c r="S9" i="35" s="1"/>
  <c r="AG9" i="21"/>
  <c r="S4" i="35" s="1"/>
  <c r="AG9" i="13"/>
  <c r="AG9" i="14"/>
  <c r="AG13" i="7"/>
  <c r="AG18" i="18"/>
  <c r="AG10" i="18"/>
  <c r="AG13" i="21"/>
  <c r="S8" i="35" s="1"/>
  <c r="AG13" i="6"/>
  <c r="AG15" i="12"/>
  <c r="AG16" i="13"/>
  <c r="AG16" i="14"/>
  <c r="AG12" i="14"/>
  <c r="AG14" i="15"/>
  <c r="AG12" i="7"/>
  <c r="AG8" i="7"/>
  <c r="AG17" i="18"/>
  <c r="AG15" i="20"/>
  <c r="AG12" i="21"/>
  <c r="S7" i="35" s="1"/>
  <c r="AG8" i="21"/>
  <c r="S3" i="35" s="1"/>
  <c r="AG15" i="23"/>
  <c r="Q10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1" i="24"/>
  <c r="P6" i="35" s="1"/>
  <c r="AG10" i="24"/>
  <c r="P5" i="35" s="1"/>
  <c r="AG9" i="24"/>
  <c r="P4" i="35" s="1"/>
  <c r="AG8" i="24"/>
  <c r="P3" i="35" s="1"/>
  <c r="AG14" i="12"/>
  <c r="AG9" i="12"/>
  <c r="AG11" i="14"/>
  <c r="AG8" i="14"/>
  <c r="AG9" i="15"/>
  <c r="AG11" i="7"/>
  <c r="AG16" i="18"/>
  <c r="AG14" i="20"/>
  <c r="AG9" i="20"/>
  <c r="AG11" i="21"/>
  <c r="S6" i="35" s="1"/>
  <c r="AG16" i="22"/>
  <c r="R11" i="35" s="1"/>
  <c r="AG14" i="23"/>
  <c r="Q9" i="35" s="1"/>
  <c r="AG9" i="23"/>
  <c r="Q4" i="35" s="1"/>
  <c r="AG18" i="13"/>
  <c r="AG13" i="20"/>
  <c r="AG18" i="21"/>
  <c r="S13" i="35" s="1"/>
  <c r="AG10" i="21"/>
  <c r="S5" i="35" s="1"/>
  <c r="AG13" i="23"/>
  <c r="Q8" i="35" s="1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S12" i="35" s="1"/>
  <c r="AG18" i="22"/>
  <c r="R13" i="35" s="1"/>
  <c r="AG12" i="22"/>
  <c r="R7" i="35" s="1"/>
  <c r="AG12" i="23"/>
  <c r="Q7" i="35" s="1"/>
  <c r="AG8" i="23"/>
  <c r="Q3" i="35" s="1"/>
  <c r="AG10" i="29"/>
  <c r="AG9" i="29"/>
  <c r="AG18" i="29"/>
  <c r="AG8" i="29"/>
  <c r="AG12" i="29"/>
  <c r="AG17" i="29"/>
  <c r="AG14" i="29"/>
  <c r="K5" i="35"/>
  <c r="K13" i="35"/>
  <c r="K7" i="35"/>
  <c r="K12" i="35"/>
  <c r="K3" i="35"/>
  <c r="K9" i="35"/>
  <c r="K4" i="35"/>
  <c r="K11" i="35"/>
  <c r="K6" i="35"/>
  <c r="K8" i="35"/>
  <c r="K10" i="35"/>
  <c r="J4" i="35"/>
  <c r="J7" i="35"/>
  <c r="J3" i="35"/>
  <c r="J13" i="35"/>
  <c r="J12" i="35"/>
  <c r="J9" i="35"/>
  <c r="J8" i="35"/>
  <c r="J5" i="35"/>
  <c r="J10" i="35"/>
  <c r="J6" i="35"/>
  <c r="J11" i="35"/>
  <c r="AG18" i="32"/>
  <c r="I13" i="35" s="1"/>
  <c r="AG14" i="32"/>
  <c r="I9" i="35" s="1"/>
  <c r="AG12" i="32"/>
  <c r="I7" i="35" s="1"/>
  <c r="AG8" i="32"/>
  <c r="I3" i="35" s="1"/>
  <c r="AG9" i="32"/>
  <c r="I4" i="35" s="1"/>
  <c r="AG17" i="32"/>
  <c r="I12" i="35" s="1"/>
  <c r="AG13" i="32"/>
  <c r="I8" i="35" s="1"/>
  <c r="AG16" i="32"/>
  <c r="I11" i="35" s="1"/>
  <c r="AG11" i="32"/>
  <c r="I6" i="35" s="1"/>
  <c r="I10" i="35"/>
  <c r="AG9" i="33"/>
  <c r="H4" i="35" s="1"/>
  <c r="AG16" i="33"/>
  <c r="H11" i="35" s="1"/>
  <c r="AG17" i="33"/>
  <c r="H12" i="35" s="1"/>
  <c r="AG13" i="33"/>
  <c r="H8" i="35" s="1"/>
  <c r="AG15" i="33"/>
  <c r="H10" i="35" s="1"/>
  <c r="AG10" i="33"/>
  <c r="H5" i="35" s="1"/>
  <c r="AG18" i="33"/>
  <c r="H13" i="35" s="1"/>
  <c r="AG14" i="33"/>
  <c r="H9" i="35" s="1"/>
  <c r="AG8" i="33"/>
  <c r="H3" i="35" s="1"/>
  <c r="AG11" i="33"/>
  <c r="H6" i="35" s="1"/>
  <c r="AG18" i="8"/>
  <c r="G13" i="35" s="1"/>
  <c r="AG9" i="8"/>
  <c r="G4" i="35" s="1"/>
  <c r="AG11" i="8"/>
  <c r="G6" i="35" s="1"/>
  <c r="AG13" i="8"/>
  <c r="G8" i="35" s="1"/>
  <c r="AG15" i="8"/>
  <c r="G10" i="35" s="1"/>
  <c r="AG10" i="8"/>
  <c r="G5" i="35" s="1"/>
  <c r="AG12" i="8"/>
  <c r="G7" i="35" s="1"/>
  <c r="AG8" i="8"/>
  <c r="G3" i="35" s="1"/>
  <c r="AG14" i="8"/>
  <c r="G9" i="35" s="1"/>
  <c r="AG17" i="8"/>
  <c r="G12" i="35" s="1"/>
  <c r="AG16" i="8"/>
  <c r="G11" i="35" s="1"/>
  <c r="AG15" i="9"/>
  <c r="F10" i="35" s="1"/>
  <c r="AG12" i="9"/>
  <c r="F7" i="35" s="1"/>
  <c r="AG18" i="9"/>
  <c r="F13" i="35" s="1"/>
  <c r="AG10" i="9"/>
  <c r="F5" i="35" s="1"/>
  <c r="AG11" i="9"/>
  <c r="F6" i="35" s="1"/>
  <c r="AG8" i="9"/>
  <c r="F3" i="35" s="1"/>
  <c r="AG16" i="9"/>
  <c r="F11" i="35" s="1"/>
  <c r="AG14" i="9"/>
  <c r="F9" i="35" s="1"/>
  <c r="AG17" i="9"/>
  <c r="F12" i="35" s="1"/>
  <c r="AG9" i="9"/>
  <c r="F4" i="35" s="1"/>
  <c r="AG13" i="9"/>
  <c r="F8" i="35" s="1"/>
  <c r="AG14" i="19"/>
  <c r="E9" i="35" s="1"/>
  <c r="AG11" i="19"/>
  <c r="E6" i="35" s="1"/>
  <c r="AG9" i="19"/>
  <c r="E4" i="35" s="1"/>
  <c r="AG8" i="19"/>
  <c r="E3" i="35" s="1"/>
  <c r="AG17" i="19"/>
  <c r="E12" i="35" s="1"/>
  <c r="AG13" i="19"/>
  <c r="E8" i="35" s="1"/>
  <c r="AG18" i="19"/>
  <c r="E13" i="35" s="1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R12" i="35" s="1"/>
  <c r="AG15" i="10"/>
  <c r="AG13" i="10"/>
  <c r="AG11" i="10"/>
  <c r="AG18" i="20"/>
  <c r="AG16" i="20"/>
  <c r="AG18" i="10"/>
  <c r="AG11" i="22"/>
  <c r="R6" i="35" s="1"/>
  <c r="AG16" i="10"/>
  <c r="AG15" i="26"/>
  <c r="N10" i="35" s="1"/>
  <c r="AG14" i="10"/>
  <c r="AG12" i="10"/>
  <c r="AG10" i="10"/>
  <c r="AG9" i="10"/>
  <c r="AG8" i="10"/>
  <c r="AG17" i="20"/>
  <c r="AG14" i="22"/>
  <c r="R9" i="35" s="1"/>
  <c r="AG18" i="23"/>
  <c r="Q13" i="35" s="1"/>
  <c r="AG10" i="23"/>
  <c r="Q5" i="35" s="1"/>
  <c r="AG16" i="23"/>
  <c r="Q11" i="35" s="1"/>
  <c r="AG9" i="22"/>
  <c r="R4" i="35" s="1"/>
  <c r="AG11" i="23"/>
  <c r="Q6" i="35" s="1"/>
  <c r="AG18" i="25"/>
  <c r="O13" i="35" s="1"/>
  <c r="AG8" i="22"/>
  <c r="R3" i="35" s="1"/>
  <c r="AG17" i="23"/>
  <c r="Q12" i="35" s="1"/>
  <c r="AG10" i="25"/>
  <c r="O5" i="35" s="1"/>
  <c r="AG13" i="25"/>
  <c r="O8" i="35" s="1"/>
  <c r="AG18" i="26"/>
  <c r="N13" i="35" s="1"/>
  <c r="AG10" i="26"/>
  <c r="N5" i="35" s="1"/>
  <c r="AG16" i="25"/>
  <c r="O11" i="35" s="1"/>
  <c r="AG13" i="26"/>
  <c r="N8" i="35" s="1"/>
  <c r="AG18" i="28"/>
  <c r="M13" i="35" s="1"/>
  <c r="AG10" i="28"/>
  <c r="M5" i="35" s="1"/>
  <c r="AG15" i="29"/>
  <c r="AG11" i="25"/>
  <c r="O6" i="35" s="1"/>
  <c r="AG16" i="26"/>
  <c r="N11" i="35" s="1"/>
  <c r="AG14" i="25"/>
  <c r="O9" i="35" s="1"/>
  <c r="AG9" i="25"/>
  <c r="O4" i="35" s="1"/>
  <c r="AG11" i="26"/>
  <c r="N6" i="35" s="1"/>
  <c r="AG16" i="28"/>
  <c r="M11" i="35" s="1"/>
  <c r="AG13" i="29"/>
  <c r="AG17" i="25"/>
  <c r="O12" i="35" s="1"/>
  <c r="AG14" i="26"/>
  <c r="N9" i="35" s="1"/>
  <c r="AG9" i="26"/>
  <c r="N4" i="35" s="1"/>
  <c r="AG11" i="28"/>
  <c r="M6" i="35" s="1"/>
  <c r="AG16" i="29"/>
  <c r="AG12" i="25"/>
  <c r="O7" i="35" s="1"/>
  <c r="AG8" i="25"/>
  <c r="O3" i="35" s="1"/>
  <c r="AG17" i="26"/>
  <c r="N12" i="35" s="1"/>
  <c r="AG14" i="28"/>
  <c r="M9" i="35" s="1"/>
  <c r="AG9" i="28"/>
  <c r="M4" i="35" s="1"/>
  <c r="AG11" i="29"/>
  <c r="AG15" i="25"/>
  <c r="O10" i="35" s="1"/>
  <c r="AG12" i="26"/>
  <c r="N7" i="35" s="1"/>
  <c r="AG10" i="32"/>
  <c r="I5" i="35" s="1"/>
  <c r="AG16" i="19"/>
  <c r="E11" i="35" s="1"/>
  <c r="AG15" i="19"/>
  <c r="E10" i="35" s="1"/>
  <c r="AG10" i="19"/>
  <c r="E5" i="35" s="1"/>
  <c r="AG12" i="19"/>
  <c r="E7" i="35" s="1"/>
  <c r="AI51" i="35" l="1"/>
  <c r="AE51" i="35"/>
  <c r="AD51" i="35"/>
  <c r="AC51" i="35"/>
  <c r="AB51" i="35"/>
  <c r="Z51" i="35"/>
  <c r="Y51" i="35"/>
  <c r="X51" i="35"/>
  <c r="W51" i="35"/>
  <c r="V51" i="35"/>
  <c r="U51" i="35"/>
  <c r="T51" i="35"/>
  <c r="S51" i="35"/>
  <c r="R51" i="35"/>
  <c r="Q51" i="35"/>
  <c r="I51" i="35"/>
  <c r="H51" i="35"/>
  <c r="G51" i="35"/>
  <c r="P51" i="35"/>
  <c r="O51" i="35"/>
  <c r="N51" i="35"/>
  <c r="M51" i="35"/>
  <c r="K51" i="35"/>
  <c r="AA51" i="35"/>
  <c r="J51" i="35"/>
  <c r="AH33" i="21"/>
  <c r="AI33" i="21" s="1"/>
  <c r="F51" i="35"/>
  <c r="E51" i="35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L3" i="35"/>
  <c r="L4" i="35"/>
  <c r="L13" i="35"/>
  <c r="L5" i="35"/>
  <c r="L11" i="35"/>
  <c r="L7" i="35"/>
  <c r="L10" i="35"/>
  <c r="L8" i="35"/>
  <c r="L9" i="35"/>
  <c r="L6" i="35"/>
  <c r="L12" i="35"/>
  <c r="AG24" i="1"/>
  <c r="C19" i="35" s="1"/>
  <c r="AG20" i="1"/>
  <c r="C15" i="35" s="1"/>
  <c r="AG12" i="1"/>
  <c r="C7" i="35" s="1"/>
  <c r="AG17" i="1"/>
  <c r="AG23" i="1"/>
  <c r="C18" i="35" s="1"/>
  <c r="AG10" i="1"/>
  <c r="C5" i="35" s="1"/>
  <c r="AG11" i="1"/>
  <c r="C6" i="35" s="1"/>
  <c r="AG8" i="1"/>
  <c r="AG9" i="1"/>
  <c r="C4" i="35" s="1"/>
  <c r="AG14" i="1"/>
  <c r="C9" i="35" s="1"/>
  <c r="AG25" i="1"/>
  <c r="C20" i="35" s="1"/>
  <c r="AG22" i="1"/>
  <c r="C17" i="35" s="1"/>
  <c r="AG13" i="1"/>
  <c r="AG18" i="1"/>
  <c r="AG51" i="35" l="1"/>
  <c r="AH51" i="35"/>
  <c r="AK11" i="35"/>
  <c r="L51" i="35"/>
  <c r="AH33" i="20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L11" i="35"/>
  <c r="AO11" i="35"/>
  <c r="AM11" i="35"/>
  <c r="AN11" i="35"/>
  <c r="AM4" i="35"/>
  <c r="C13" i="35"/>
  <c r="AO13" i="35" s="1"/>
  <c r="C3" i="35"/>
  <c r="C8" i="35"/>
  <c r="AM8" i="35" s="1"/>
  <c r="C12" i="35"/>
  <c r="AN12" i="35" s="1"/>
  <c r="AK7" i="35"/>
  <c r="AO9" i="35"/>
  <c r="AL9" i="35"/>
  <c r="AO19" i="35"/>
  <c r="AL19" i="35"/>
  <c r="AK19" i="35"/>
  <c r="AM19" i="35"/>
  <c r="AN19" i="35"/>
  <c r="AN9" i="35"/>
  <c r="AL4" i="35"/>
  <c r="AL7" i="35"/>
  <c r="AO7" i="35"/>
  <c r="AN7" i="35"/>
  <c r="AK9" i="35"/>
  <c r="AK4" i="35"/>
  <c r="AM7" i="35"/>
  <c r="AO4" i="35"/>
  <c r="AN15" i="35"/>
  <c r="AO15" i="35"/>
  <c r="AM15" i="35"/>
  <c r="AL15" i="35"/>
  <c r="AK15" i="35"/>
  <c r="AM16" i="35"/>
  <c r="AN16" i="35"/>
  <c r="AK16" i="35"/>
  <c r="AO16" i="35"/>
  <c r="AL16" i="35"/>
  <c r="AN18" i="35"/>
  <c r="AL18" i="35"/>
  <c r="AK18" i="35"/>
  <c r="AO18" i="35"/>
  <c r="AM18" i="35"/>
  <c r="AM9" i="35"/>
  <c r="AN4" i="35"/>
  <c r="AN14" i="35"/>
  <c r="AO14" i="35"/>
  <c r="AK14" i="35"/>
  <c r="AL14" i="35"/>
  <c r="AM14" i="35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Q9" i="35" l="1"/>
  <c r="AQ16" i="35"/>
  <c r="AP11" i="35"/>
  <c r="AP18" i="35"/>
  <c r="AP19" i="35"/>
  <c r="AP4" i="35"/>
  <c r="AQ11" i="35"/>
  <c r="AQ14" i="35"/>
  <c r="AP9" i="35"/>
  <c r="AP14" i="35"/>
  <c r="AP16" i="35"/>
  <c r="AP7" i="35"/>
  <c r="AQ18" i="35"/>
  <c r="AQ7" i="35"/>
  <c r="AQ4" i="35"/>
  <c r="AQ19" i="35"/>
  <c r="AQ15" i="35"/>
  <c r="AP15" i="35"/>
  <c r="AH33" i="10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N3" i="35"/>
  <c r="AO12" i="35"/>
  <c r="AO8" i="35"/>
  <c r="AN8" i="35"/>
  <c r="AL8" i="35"/>
  <c r="AK8" i="35"/>
  <c r="AK3" i="35"/>
  <c r="AO3" i="35"/>
  <c r="AM3" i="35"/>
  <c r="AL3" i="35"/>
  <c r="AL13" i="35"/>
  <c r="AN13" i="35"/>
  <c r="AK12" i="35"/>
  <c r="AM12" i="35"/>
  <c r="AL12" i="35"/>
  <c r="AI24" i="38"/>
  <c r="AH14" i="38"/>
  <c r="AH25" i="38"/>
  <c r="AO17" i="35"/>
  <c r="AL17" i="35"/>
  <c r="AN17" i="35"/>
  <c r="AM17" i="35"/>
  <c r="AK17" i="35"/>
  <c r="AK13" i="35"/>
  <c r="AM13" i="35"/>
  <c r="AI22" i="38"/>
  <c r="AI20" i="38"/>
  <c r="AI21" i="38"/>
  <c r="AI23" i="38"/>
  <c r="AI18" i="38"/>
  <c r="AI19" i="38"/>
  <c r="AI17" i="38"/>
  <c r="AI16" i="38"/>
  <c r="AP8" i="35" l="1"/>
  <c r="AQ8" i="35"/>
  <c r="AP12" i="35"/>
  <c r="AP13" i="35"/>
  <c r="AQ13" i="35"/>
  <c r="AP17" i="35"/>
  <c r="AQ17" i="35"/>
  <c r="AQ12" i="35"/>
  <c r="AH33" i="18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Q3" i="35"/>
  <c r="AP3" i="35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C10" i="35" s="1"/>
  <c r="AG26" i="1"/>
  <c r="C21" i="35" s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L21" i="35"/>
  <c r="AO21" i="35"/>
  <c r="AN21" i="35"/>
  <c r="AM21" i="35"/>
  <c r="AK21" i="35"/>
  <c r="AL5" i="35"/>
  <c r="AM5" i="35"/>
  <c r="AO5" i="35"/>
  <c r="AK5" i="35"/>
  <c r="AN5" i="35"/>
  <c r="AM6" i="35"/>
  <c r="AO6" i="35"/>
  <c r="AN6" i="35"/>
  <c r="AK6" i="35"/>
  <c r="AL6" i="35"/>
  <c r="AI15" i="1"/>
  <c r="AI26" i="1"/>
  <c r="AP21" i="35" l="1"/>
  <c r="AP5" i="35"/>
  <c r="AQ6" i="35"/>
  <c r="AP6" i="35"/>
  <c r="AQ5" i="35"/>
  <c r="AQ21" i="35"/>
  <c r="AH33" i="3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M20" i="35"/>
  <c r="AO20" i="35"/>
  <c r="AL20" i="35"/>
  <c r="AK20" i="35"/>
  <c r="AN20" i="35"/>
  <c r="AI25" i="38"/>
  <c r="AK10" i="35"/>
  <c r="AM10" i="35"/>
  <c r="AL10" i="35"/>
  <c r="AN10" i="35"/>
  <c r="AO10" i="35"/>
  <c r="AH8" i="38"/>
  <c r="AI8" i="38" s="1"/>
  <c r="AI10" i="38"/>
  <c r="AI9" i="38"/>
  <c r="AI12" i="38"/>
  <c r="AI13" i="38"/>
  <c r="AI14" i="38"/>
  <c r="AP10" i="35" l="1"/>
  <c r="AQ20" i="35"/>
  <c r="AP20" i="35"/>
  <c r="AQ10" i="35"/>
  <c r="AH33" i="4"/>
  <c r="AI33" i="4" s="1"/>
  <c r="AI33" i="16" s="1"/>
  <c r="AH33" i="34" s="1"/>
  <c r="AI33" i="34" s="1"/>
  <c r="A11" i="1"/>
  <c r="AK51" i="35"/>
  <c r="AM51" i="35"/>
  <c r="AO51" i="35"/>
  <c r="AN51" i="35"/>
  <c r="AL51" i="35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4" i="35" l="1"/>
  <c r="A6" i="35"/>
  <c r="A16" i="35"/>
  <c r="A26" i="35"/>
  <c r="A29" i="35"/>
  <c r="A27" i="35"/>
  <c r="A15" i="35"/>
  <c r="A7" i="35"/>
  <c r="A13" i="35"/>
  <c r="A21" i="35"/>
  <c r="A9" i="35"/>
  <c r="A18" i="35"/>
  <c r="A12" i="35"/>
  <c r="A25" i="35"/>
  <c r="A8" i="35"/>
  <c r="A24" i="35"/>
  <c r="A5" i="35"/>
  <c r="A19" i="35"/>
  <c r="A28" i="35"/>
  <c r="A20" i="35"/>
  <c r="A11" i="35"/>
  <c r="A14" i="35"/>
  <c r="A17" i="35"/>
  <c r="A3" i="35"/>
  <c r="A23" i="35"/>
  <c r="A22" i="35"/>
  <c r="A10" i="35"/>
  <c r="AH33" i="5"/>
  <c r="AI33" i="5" s="1"/>
  <c r="AP51" i="35"/>
  <c r="AQ51" i="35"/>
  <c r="AH13" i="9"/>
  <c r="AI13" i="9" s="1"/>
  <c r="AJ13" i="19"/>
  <c r="AH15" i="9"/>
  <c r="AI15" i="9" s="1"/>
  <c r="AJ15" i="19"/>
  <c r="A32" i="38"/>
  <c r="AH26" i="9"/>
  <c r="AI26" i="9" s="1"/>
  <c r="AJ26" i="19"/>
  <c r="AH20" i="24"/>
  <c r="AI20" i="24" s="1"/>
  <c r="A30" i="38"/>
  <c r="AH18" i="9"/>
  <c r="AI18" i="9" s="1"/>
  <c r="AJ18" i="19"/>
  <c r="AH9" i="9"/>
  <c r="AI9" i="9" s="1"/>
  <c r="AJ9" i="19"/>
  <c r="AH22" i="24"/>
  <c r="AI22" i="24" s="1"/>
  <c r="A31" i="38"/>
  <c r="AH24" i="22"/>
  <c r="AI24" i="22" s="1"/>
  <c r="A27" i="38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24" i="21" l="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I32" i="16"/>
  <c r="AI29" i="16"/>
  <c r="AI28" i="16"/>
  <c r="AI31" i="16"/>
  <c r="AI30" i="16"/>
  <c r="AI27" i="16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I18" i="29" s="1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4" i="28" l="1"/>
  <c r="A34" i="28" s="1"/>
  <c r="AJ33" i="28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J19" i="28"/>
  <c r="AJ24" i="28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4" i="26" l="1"/>
  <c r="A34" i="26" s="1"/>
  <c r="AJ33" i="26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23" i="26" s="1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4" i="25" l="1"/>
  <c r="A34" i="25" s="1"/>
  <c r="AJ33" i="25"/>
  <c r="A33" i="25" s="1"/>
  <c r="AJ10" i="25"/>
  <c r="AJ22" i="25"/>
  <c r="AJ17" i="25"/>
  <c r="AJ8" i="25"/>
  <c r="AH11" i="23"/>
  <c r="AI11" i="23" s="1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J28" i="25"/>
  <c r="A28" i="25" s="1"/>
  <c r="AI20" i="16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24" i="26"/>
  <c r="A21" i="26"/>
  <c r="A22" i="26"/>
  <c r="A19" i="26"/>
  <c r="A18" i="26"/>
  <c r="AH8" i="14"/>
  <c r="AI8" i="14" s="1"/>
  <c r="A13" i="26"/>
  <c r="A16" i="26"/>
  <c r="A9" i="26"/>
  <c r="A14" i="26"/>
  <c r="A17" i="26"/>
  <c r="A8" i="26"/>
  <c r="A11" i="26"/>
  <c r="AJ34" i="24" l="1"/>
  <c r="A34" i="24" s="1"/>
  <c r="AJ33" i="24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4" i="23" l="1"/>
  <c r="A34" i="23" s="1"/>
  <c r="AJ33" i="23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4" i="22" l="1"/>
  <c r="A34" i="22" s="1"/>
  <c r="AJ33" i="22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4" i="21" l="1"/>
  <c r="A34" i="21" s="1"/>
  <c r="AJ33" i="2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4" i="20" l="1"/>
  <c r="A34" i="20" s="1"/>
  <c r="AJ33" i="20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4" i="10" l="1"/>
  <c r="A34" i="10" s="1"/>
  <c r="AJ33" i="10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4" i="18" l="1"/>
  <c r="A34" i="18" s="1"/>
  <c r="AJ33" i="18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4" i="7" l="1"/>
  <c r="A34" i="7" s="1"/>
  <c r="AJ33" i="7"/>
  <c r="A33" i="7" s="1"/>
  <c r="AJ13" i="7"/>
  <c r="AH16" i="15"/>
  <c r="AI16" i="15" s="1"/>
  <c r="AJ16" i="7"/>
  <c r="AH26" i="4"/>
  <c r="AI26" i="4" s="1"/>
  <c r="AI26" i="16" s="1"/>
  <c r="AH26" i="34" s="1"/>
  <c r="AI26" i="34" s="1"/>
  <c r="AJ30" i="7"/>
  <c r="A30" i="7" s="1"/>
  <c r="AH25" i="4"/>
  <c r="AI25" i="4" s="1"/>
  <c r="AI25" i="16" s="1"/>
  <c r="AH25" i="34" s="1"/>
  <c r="AI25" i="34" s="1"/>
  <c r="AH12" i="14"/>
  <c r="AI12" i="14" s="1"/>
  <c r="AH14" i="4"/>
  <c r="AI14" i="4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J10" i="7"/>
  <c r="AJ22" i="7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I8" i="27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4" i="15" l="1"/>
  <c r="A34" i="15" s="1"/>
  <c r="AJ33" i="15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16" i="15"/>
  <c r="AJ10" i="15"/>
  <c r="A10" i="15" s="1"/>
  <c r="AH18" i="14"/>
  <c r="AI18" i="14" s="1"/>
  <c r="AJ18" i="15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4" i="14" l="1"/>
  <c r="A34" i="14" s="1"/>
  <c r="AJ33" i="14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I17" i="16"/>
  <c r="AH11" i="12"/>
  <c r="AI11" i="12" s="1"/>
  <c r="AH12" i="12"/>
  <c r="AI12" i="12" s="1"/>
  <c r="AJ22" i="14"/>
  <c r="AI10" i="16"/>
  <c r="AH18" i="13"/>
  <c r="AI18" i="13" s="1"/>
  <c r="AJ18" i="14"/>
  <c r="AJ10" i="14"/>
  <c r="A10" i="14" s="1"/>
  <c r="AJ29" i="14"/>
  <c r="A29" i="14" s="1"/>
  <c r="AJ23" i="14"/>
  <c r="AJ30" i="14"/>
  <c r="A30" i="14" s="1"/>
  <c r="AJ32" i="14"/>
  <c r="A32" i="14" s="1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8" i="16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4" i="13" l="1"/>
  <c r="A34" i="13" s="1"/>
  <c r="AJ33" i="13"/>
  <c r="A33" i="13" s="1"/>
  <c r="AJ19" i="13"/>
  <c r="AH12" i="11"/>
  <c r="AI12" i="11" s="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I13" i="16"/>
  <c r="AJ13" i="13"/>
  <c r="A13" i="13" s="1"/>
  <c r="AJ28" i="13"/>
  <c r="A28" i="13" s="1"/>
  <c r="AH11" i="11"/>
  <c r="AI11" i="11" s="1"/>
  <c r="AI15" i="16"/>
  <c r="AI9" i="16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16" i="14"/>
  <c r="A18" i="14"/>
  <c r="AJ34" i="12" l="1"/>
  <c r="A34" i="12" s="1"/>
  <c r="AJ33" i="12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4" i="11" l="1"/>
  <c r="A34" i="11" s="1"/>
  <c r="AJ33" i="11"/>
  <c r="A33" i="11" s="1"/>
  <c r="AJ10" i="11"/>
  <c r="AH18" i="6"/>
  <c r="AI18" i="6" s="1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13" i="12"/>
  <c r="A10" i="12"/>
  <c r="AJ34" i="6" l="1"/>
  <c r="A34" i="6" s="1"/>
  <c r="AJ33" i="6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4" i="2" l="1"/>
  <c r="A34" i="2" s="1"/>
  <c r="AJ33" i="2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4" i="3" l="1"/>
  <c r="A34" i="3" s="1"/>
  <c r="AJ33" i="3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J14" i="3"/>
  <c r="AJ11" i="3"/>
  <c r="AH18" i="4"/>
  <c r="AI18" i="4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16" i="27" l="1"/>
  <c r="AJ34" i="4"/>
  <c r="A34" i="4" s="1"/>
  <c r="AJ11" i="27"/>
  <c r="AJ14" i="27"/>
  <c r="AJ29" i="27"/>
  <c r="A29" i="27" s="1"/>
  <c r="AJ20" i="27"/>
  <c r="AJ13" i="27"/>
  <c r="A13" i="27" s="1"/>
  <c r="AJ25" i="27"/>
  <c r="AJ8" i="27"/>
  <c r="AJ17" i="27"/>
  <c r="AJ31" i="27"/>
  <c r="A31" i="27" s="1"/>
  <c r="AJ30" i="27"/>
  <c r="A30" i="27" s="1"/>
  <c r="AJ27" i="27"/>
  <c r="A27" i="27" s="1"/>
  <c r="AJ24" i="27"/>
  <c r="AJ33" i="27"/>
  <c r="A33" i="27" s="1"/>
  <c r="AJ28" i="27"/>
  <c r="A28" i="27" s="1"/>
  <c r="AJ22" i="27"/>
  <c r="AJ23" i="27"/>
  <c r="AJ26" i="27"/>
  <c r="AJ10" i="27"/>
  <c r="AJ19" i="27"/>
  <c r="AJ15" i="27"/>
  <c r="AJ34" i="27"/>
  <c r="A34" i="27" s="1"/>
  <c r="AJ9" i="27"/>
  <c r="AJ32" i="27"/>
  <c r="A32" i="27" s="1"/>
  <c r="AJ21" i="27"/>
  <c r="AJ18" i="27"/>
  <c r="AJ12" i="27"/>
  <c r="AJ33" i="4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I12" i="16"/>
  <c r="AJ14" i="4"/>
  <c r="A14" i="4" s="1"/>
  <c r="AJ10" i="4"/>
  <c r="A10" i="4" s="1"/>
  <c r="AH18" i="5"/>
  <c r="AI18" i="5" s="1"/>
  <c r="AH16" i="5"/>
  <c r="AI16" i="5" s="1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4" i="5" l="1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I16" i="16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I11" i="16"/>
  <c r="A23" i="4"/>
  <c r="A21" i="4"/>
  <c r="AH16" i="34" l="1"/>
  <c r="AI16" i="34" s="1"/>
  <c r="AH11" i="34"/>
  <c r="AI11" i="34" s="1"/>
  <c r="AI18" i="16"/>
  <c r="AJ33" i="16" s="1"/>
  <c r="A33" i="16" s="1"/>
  <c r="A9" i="27"/>
  <c r="A25" i="27"/>
  <c r="A16" i="27"/>
  <c r="A18" i="27"/>
  <c r="A15" i="27"/>
  <c r="A19" i="27"/>
  <c r="A22" i="27"/>
  <c r="A24" i="27"/>
  <c r="A17" i="27"/>
  <c r="A22" i="5"/>
  <c r="A8" i="27"/>
  <c r="A11" i="27"/>
  <c r="A26" i="27"/>
  <c r="A12" i="27"/>
  <c r="A10" i="5"/>
  <c r="A14" i="5"/>
  <c r="A17" i="5"/>
  <c r="A8" i="5"/>
  <c r="A9" i="5"/>
  <c r="A21" i="5"/>
  <c r="AJ34" i="16" l="1"/>
  <c r="A34" i="16" s="1"/>
  <c r="AJ26" i="16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14" i="27"/>
  <c r="A10" i="27"/>
  <c r="A21" i="27"/>
  <c r="A20" i="27"/>
  <c r="A23" i="27"/>
  <c r="AJ33" i="34" l="1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<sst xmlns="http://schemas.openxmlformats.org/spreadsheetml/2006/main" count="17492" uniqueCount="126">
  <si>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</si>
  <si>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</si>
  <si>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</si>
  <si>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</si>
  <si>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</si>
  <si>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</si>
  <si>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</si>
  <si>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</si>
  <si>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</si>
  <si>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</si>
  <si>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</si>
  <si>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</si>
  <si>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</si>
  <si>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</si>
  <si>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</si>
  <si>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</si>
  <si>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</si>
  <si>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</si>
  <si>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</si>
  <si>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</si>
  <si>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</si>
  <si>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</si>
  <si>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</si>
  <si>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</si>
  <si>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</si>
  <si>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</si>
  <si>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</si>
  <si>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</si>
  <si>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</si>
  <si>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</si>
  <si>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</si>
  <si>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</si>
  <si>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</si>
  <si>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</si>
  <si>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</si>
  <si>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</si>
  <si>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</si>
  <si>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</si>
  <si>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</si>
  <si>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</si>
  <si>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</si>
  <si>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</si>
  <si>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</si>
  <si>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</si>
  <si>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</si>
  <si>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</si>
  <si>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</si>
  <si>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</si>
  <si>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</si>
  <si>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</si>
  <si>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</si>
  <si>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</si>
  <si>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</si>
  <si>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</si>
  <si>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</si>
  <si>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</si>
  <si>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</si>
  <si>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</si>
  <si>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</si>
  <si>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</si>
  <si>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</si>
  <si>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</si>
  <si>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</si>
  <si>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</si>
  <si>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</si>
  <si>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</si>
  <si>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</si>
  <si>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</si>
  <si>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</si>
  <si>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</si>
  <si>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</si>
  <si>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</si>
  <si>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</si>
  <si>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</si>
  <si>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</si>
  <si>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</si>
  <si>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</si>
  <si>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</si>
  <si>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</si>
  <si>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</si>
  <si>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</si>
  <si>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</si>
  <si>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</si>
  <si>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</si>
  <si>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</si>
  <si>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</si>
  <si>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</si>
  <si>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</si>
  <si>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</si>
  <si>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</si>
  <si>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</si>
  <si>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</si>
  <si>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</si>
  <si>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</si>
  <si>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</si>
  <si>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</si>
  <si>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</si>
  <si>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</si>
  <si>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</si>
  <si>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</si>
  <si>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</si>
  <si>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</si>
  <si>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</si>
  <si>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</si>
  <si>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</si>
  <si>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</si>
  <si>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  <family val="2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</si>
  <si>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</si>
  <si>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</si>
  <si>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</si>
  <si>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</si>
  <si>
    <t>Mike04, Jean-Pierre</t>
  </si>
  <si>
    <t>J.-Pierre</t>
  </si>
  <si>
    <t>Archie04</t>
  </si>
  <si>
    <t>Th.Bülles</t>
  </si>
  <si>
    <t>Dickm, Tanja, Bülles</t>
  </si>
  <si>
    <t>Rückrunde</t>
  </si>
  <si>
    <t xml:space="preserve">Mike04 </t>
  </si>
  <si>
    <t>a.haupt1904</t>
  </si>
  <si>
    <t>Kiki, Master1</t>
  </si>
  <si>
    <t>jupp04, Master1</t>
  </si>
  <si>
    <t>Jupp04</t>
  </si>
  <si>
    <t>Lola, Reinh.,Th Bülles</t>
  </si>
  <si>
    <t>CHaupt1904</t>
  </si>
  <si>
    <t>Atschi91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</si>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</sst>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100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  <xf numFmtId="0" fontId="0" fillId="2" borderId="16" xfId="0" applyFill="1" applyBorder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21" xfId="0" applyBorder="1" applyAlignment="1">
      <alignment horizontal="left"/>
    </xf>
    <xf numFmtId="0" fontId="0" fillId="0" borderId="23" xfId="0" applyBorder="1"/>
  </cellXfs>
  <cellStyles count="2">
    <cellStyle name="Standard" xfId="0" builtinId="0"/>
    <cellStyle name="Währung" xfId="1" builtinId="4"/>
  </cellStyles>
  <dxfs count="185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22" activePane="bottomLeft" state="frozen"/>
      <selection activeCell="O16" sqref="O16"/>
      <selection pane="bottomLeft"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11</v>
      </c>
      <c r="F4" s="14" t="s">
        <v>66</v>
      </c>
      <c r="I4" s="14" t="s">
        <v>58</v>
      </c>
      <c r="L4" s="14" t="s">
        <v>59</v>
      </c>
      <c r="O4" s="14" t="s">
        <v>68</v>
      </c>
      <c r="R4" s="14" t="s">
        <v>94</v>
      </c>
      <c r="U4" s="14" t="s">
        <v>61</v>
      </c>
      <c r="X4" s="14" t="s">
        <v>62</v>
      </c>
      <c r="AA4" s="14" t="s">
        <v>63</v>
      </c>
      <c r="AE4" s="64"/>
      <c r="AF4" s="64"/>
      <c r="AJ4" s="41"/>
    </row>
    <row r="5" spans="1:40" ht="13.9" customHeight="1" thickBot="1" x14ac:dyDescent="0.25">
      <c r="B5" s="14"/>
      <c r="F5" s="11"/>
      <c r="I5" s="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56</v>
      </c>
      <c r="F6" s="14" t="s">
        <v>64</v>
      </c>
      <c r="I6" s="14" t="s">
        <v>92</v>
      </c>
      <c r="L6" s="14" t="s">
        <v>67</v>
      </c>
      <c r="O6" s="14" t="s">
        <v>91</v>
      </c>
      <c r="R6" s="14" t="s">
        <v>57</v>
      </c>
      <c r="U6" s="14" t="s">
        <v>60</v>
      </c>
      <c r="X6" s="14" t="s">
        <v>65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97</v>
      </c>
      <c r="P7" s="65" t="s">
        <v>95</v>
      </c>
      <c r="Q7" s="66" t="s">
        <v>1</v>
      </c>
      <c r="R7" s="65" t="s">
        <v>13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3" si="0">AJ8</f>
        <v>7</v>
      </c>
      <c r="B8" s="18" t="s">
        <v>105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IF(OR(EXACT($C$7,C8)*(EXACT($D$7,D8)))=TRUE,$AN$9,IF(($D$7-$C$7=D8-C8),$AN$8,IF(OR(EXACT($C$7&gt;$D$7,C8&gt;D8)*EXACT($C$7=$D$7,C8=D8)*EXACT($C$7&lt;$D$7,C8&lt;D8)),$AN$7,0)))*4</f>
        <v>20</v>
      </c>
      <c r="F8" s="15" t="s">
        <v>12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>IF(OR(EXACT($L$7,L8)*(EXACT($M$7,M8)))=TRUE,$AN$9,IF(($M$7-$L$7=M8-L8),$AN$8,IF(OR(EXACT($L$7&gt;$M$7,L8&gt;M8)*EXACT($L$7=$M$7,L8=M8)*EXACT($L$7&lt;$M$7,L8&lt;M8)),$AN$7,0)))</f>
        <v>3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</f>
        <v>0</v>
      </c>
      <c r="X8" s="15" t="s">
        <v>97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26" si="1">E8+K8+Q8+T8+N8+H8+W8+Z8+AC8+AF8</f>
        <v>26</v>
      </c>
      <c r="AH8" s="19"/>
      <c r="AI8" s="20">
        <f t="shared" ref="AI8:AI26" si="2">AG8+AH8</f>
        <v>26</v>
      </c>
      <c r="AJ8" s="21">
        <f t="shared" ref="AJ8:AJ33" si="3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8</v>
      </c>
      <c r="B9" s="18" t="s">
        <v>101</v>
      </c>
      <c r="C9" s="15" t="s">
        <v>12</v>
      </c>
      <c r="D9" s="16" t="s">
        <v>95</v>
      </c>
      <c r="E9" s="17">
        <f>IF(OR(EXACT($C$7,C9)*(EXACT($D$7,D9)))=TRUE,$AN$9,IF(($D$7-$C$7=D9-C9),$AN$8,IF(OR(EXACT($C$7&gt;$D$7,C9&gt;D9)*EXACT($C$7=$D$7,C9=D9)*EXACT($C$7&lt;$D$7,C9&lt;D9)),$AN$7,0)))*4</f>
        <v>20</v>
      </c>
      <c r="F9" s="15" t="s">
        <v>95</v>
      </c>
      <c r="G9" s="16" t="s">
        <v>2</v>
      </c>
      <c r="H9" s="17">
        <f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96</v>
      </c>
      <c r="N9" s="17" t="str">
        <f>IF(OR(EXACT($L$7,L9)*(EXACT($M$7,M9)))=TRUE,$AN$9,IF(($M$7-$L$7=M9-L9),$AN$8,IF(OR(EXACT($L$7&gt;$M$7,L9&gt;M9)*EXACT($L$7=$M$7,L9=M9)*EXACT($L$7&lt;$M$7,L9&lt;M9)),$AN$7,0)))</f>
        <v>2</v>
      </c>
      <c r="O9" s="15" t="s">
        <v>12</v>
      </c>
      <c r="P9" s="16" t="s">
        <v>12</v>
      </c>
      <c r="Q9" s="17">
        <f>IF(OR(EXACT($O$7,O9)*(EXACT($P$7,P9)))=TRUE,$AN$9,IF(($P$7-$O$7=P9-O9),$AN$8,IF(OR(EXACT($O$7&gt;$P$7,O9&gt;P9)*EXACT($O$7=$P$7,O9=P9)*EXACT($O$7&lt;$P$7,O9&lt;P9)),$AN$7,0)))</f>
        <v>0</v>
      </c>
      <c r="R9" s="15" t="s">
        <v>95</v>
      </c>
      <c r="S9" s="16" t="s">
        <v>96</v>
      </c>
      <c r="T9" s="17" t="str">
        <f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2</v>
      </c>
      <c r="W9" s="17">
        <f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96</v>
      </c>
      <c r="Z9" s="17">
        <f>IF(OR(EXACT($X$7,X9)*(EXACT($Y$7,Y9)))=TRUE,$AN$9,IF(($Y$7-$X$7=Y9-X9),$AN$8,IF(OR(EXACT($X$7&gt;$Y$7,X9&gt;Y9)*EXACT($X$7=$Y$7,X9=Y9)*EXACT($X$7&lt;$Y$7,X9&lt;Y9)),$AN$7,0)))</f>
        <v>0</v>
      </c>
      <c r="AA9" s="15" t="s">
        <v>96</v>
      </c>
      <c r="AB9" s="16" t="s">
        <v>95</v>
      </c>
      <c r="AC9" s="17">
        <f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1"/>
        <v>24</v>
      </c>
      <c r="AH9" s="19"/>
      <c r="AI9" s="20">
        <f t="shared" si="2"/>
        <v>24</v>
      </c>
      <c r="AJ9" s="21">
        <f t="shared" si="3"/>
        <v>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83</v>
      </c>
      <c r="C10" s="15" t="s">
        <v>95</v>
      </c>
      <c r="D10" s="16" t="s">
        <v>96</v>
      </c>
      <c r="E10" s="17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5" t="s">
        <v>12</v>
      </c>
      <c r="G10" s="16" t="s">
        <v>95</v>
      </c>
      <c r="H10" s="17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5" t="s">
        <v>12</v>
      </c>
      <c r="M10" s="16" t="s">
        <v>95</v>
      </c>
      <c r="N10" s="17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5" t="s">
        <v>12</v>
      </c>
      <c r="S10" s="16" t="s">
        <v>95</v>
      </c>
      <c r="T10" s="17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5" t="s">
        <v>12</v>
      </c>
      <c r="V10" s="16" t="s">
        <v>95</v>
      </c>
      <c r="W10" s="17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5" t="s">
        <v>12</v>
      </c>
      <c r="Y10" s="16" t="s">
        <v>95</v>
      </c>
      <c r="Z10" s="17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4"/>
      <c r="AE10" s="22"/>
      <c r="AF10" s="17"/>
      <c r="AG10" s="18">
        <f t="shared" si="1"/>
        <v>33</v>
      </c>
      <c r="AH10" s="19"/>
      <c r="AI10" s="20">
        <f t="shared" si="2"/>
        <v>33</v>
      </c>
      <c r="AJ10" s="21">
        <f t="shared" si="3"/>
        <v>2</v>
      </c>
      <c r="AK10" s="1"/>
    </row>
    <row r="11" spans="1:40" ht="24.95" customHeight="1" thickBot="1" x14ac:dyDescent="0.25">
      <c r="A11" s="25">
        <f t="shared" si="0"/>
        <v>8</v>
      </c>
      <c r="B11" s="82" t="s">
        <v>104</v>
      </c>
      <c r="C11" s="15" t="s">
        <v>12</v>
      </c>
      <c r="D11" s="16" t="s">
        <v>95</v>
      </c>
      <c r="E11" s="17">
        <f t="shared" si="4"/>
        <v>20</v>
      </c>
      <c r="F11" s="15" t="s">
        <v>95</v>
      </c>
      <c r="G11" s="16" t="s">
        <v>12</v>
      </c>
      <c r="H11" s="17">
        <f t="shared" si="5"/>
        <v>0</v>
      </c>
      <c r="I11" s="15" t="s">
        <v>96</v>
      </c>
      <c r="J11" s="16" t="s">
        <v>95</v>
      </c>
      <c r="K11" s="17">
        <f t="shared" si="6"/>
        <v>0</v>
      </c>
      <c r="L11" s="15" t="s">
        <v>12</v>
      </c>
      <c r="M11" s="16" t="s">
        <v>96</v>
      </c>
      <c r="N11" s="17" t="str">
        <f t="shared" si="7"/>
        <v>2</v>
      </c>
      <c r="O11" s="15" t="s">
        <v>2</v>
      </c>
      <c r="P11" s="16" t="s">
        <v>12</v>
      </c>
      <c r="Q11" s="17" t="str">
        <f t="shared" si="8"/>
        <v>2</v>
      </c>
      <c r="R11" s="15" t="s">
        <v>96</v>
      </c>
      <c r="S11" s="16" t="s">
        <v>12</v>
      </c>
      <c r="T11" s="17">
        <f t="shared" si="9"/>
        <v>0</v>
      </c>
      <c r="U11" s="15" t="s">
        <v>12</v>
      </c>
      <c r="V11" s="16" t="s">
        <v>12</v>
      </c>
      <c r="W11" s="17">
        <f t="shared" si="10"/>
        <v>0</v>
      </c>
      <c r="X11" s="15" t="s">
        <v>12</v>
      </c>
      <c r="Y11" s="16" t="s">
        <v>96</v>
      </c>
      <c r="Z11" s="17">
        <f t="shared" si="11"/>
        <v>0</v>
      </c>
      <c r="AA11" s="15" t="s">
        <v>95</v>
      </c>
      <c r="AB11" s="16" t="s">
        <v>12</v>
      </c>
      <c r="AC11" s="17">
        <f t="shared" si="12"/>
        <v>0</v>
      </c>
      <c r="AD11" s="24"/>
      <c r="AE11" s="22"/>
      <c r="AF11" s="17"/>
      <c r="AG11" s="18">
        <f t="shared" si="1"/>
        <v>24</v>
      </c>
      <c r="AH11" s="19"/>
      <c r="AI11" s="20">
        <f t="shared" si="2"/>
        <v>24</v>
      </c>
      <c r="AJ11" s="21">
        <f t="shared" si="3"/>
        <v>8</v>
      </c>
      <c r="AK11" s="1"/>
    </row>
    <row r="12" spans="1:40" ht="24.95" customHeight="1" thickBot="1" x14ac:dyDescent="0.25">
      <c r="A12" s="25">
        <f t="shared" si="0"/>
        <v>17</v>
      </c>
      <c r="B12" s="18" t="s">
        <v>99</v>
      </c>
      <c r="C12" s="15" t="s">
        <v>2</v>
      </c>
      <c r="D12" s="16" t="s">
        <v>95</v>
      </c>
      <c r="E12" s="17">
        <f t="shared" si="4"/>
        <v>8</v>
      </c>
      <c r="F12" s="15" t="s">
        <v>95</v>
      </c>
      <c r="G12" s="16" t="s">
        <v>95</v>
      </c>
      <c r="H12" s="17">
        <f t="shared" si="5"/>
        <v>0</v>
      </c>
      <c r="I12" s="15" t="s">
        <v>95</v>
      </c>
      <c r="J12" s="16" t="s">
        <v>95</v>
      </c>
      <c r="K12" s="17">
        <f t="shared" si="6"/>
        <v>0</v>
      </c>
      <c r="L12" s="15" t="s">
        <v>12</v>
      </c>
      <c r="M12" s="16" t="s">
        <v>96</v>
      </c>
      <c r="N12" s="17" t="str">
        <f t="shared" si="7"/>
        <v>2</v>
      </c>
      <c r="O12" s="15" t="s">
        <v>12</v>
      </c>
      <c r="P12" s="16" t="s">
        <v>12</v>
      </c>
      <c r="Q12" s="17">
        <f t="shared" si="8"/>
        <v>0</v>
      </c>
      <c r="R12" s="15" t="s">
        <v>12</v>
      </c>
      <c r="S12" s="16" t="s">
        <v>95</v>
      </c>
      <c r="T12" s="17" t="str">
        <f t="shared" si="9"/>
        <v>2</v>
      </c>
      <c r="U12" s="15" t="s">
        <v>12</v>
      </c>
      <c r="V12" s="16" t="s">
        <v>95</v>
      </c>
      <c r="W12" s="17" t="str">
        <f t="shared" si="10"/>
        <v>3</v>
      </c>
      <c r="X12" s="15" t="s">
        <v>2</v>
      </c>
      <c r="Y12" s="16" t="s">
        <v>96</v>
      </c>
      <c r="Z12" s="17">
        <f t="shared" si="11"/>
        <v>0</v>
      </c>
      <c r="AA12" s="15" t="s">
        <v>95</v>
      </c>
      <c r="AB12" s="16" t="s">
        <v>95</v>
      </c>
      <c r="AC12" s="17">
        <f t="shared" si="12"/>
        <v>0</v>
      </c>
      <c r="AD12" s="23"/>
      <c r="AE12" s="22"/>
      <c r="AF12" s="17"/>
      <c r="AG12" s="18">
        <f t="shared" si="1"/>
        <v>15</v>
      </c>
      <c r="AH12" s="19"/>
      <c r="AI12" s="20">
        <f t="shared" si="2"/>
        <v>15</v>
      </c>
      <c r="AJ12" s="21">
        <f t="shared" si="3"/>
        <v>17</v>
      </c>
      <c r="AK12" s="1"/>
    </row>
    <row r="13" spans="1:40" ht="24.95" customHeight="1" thickBot="1" x14ac:dyDescent="0.25">
      <c r="A13" s="25">
        <f t="shared" si="0"/>
        <v>17</v>
      </c>
      <c r="B13" s="18" t="s">
        <v>78</v>
      </c>
      <c r="C13" s="15" t="s">
        <v>12</v>
      </c>
      <c r="D13" s="16" t="s">
        <v>96</v>
      </c>
      <c r="E13" s="17">
        <f t="shared" si="4"/>
        <v>8</v>
      </c>
      <c r="F13" s="15" t="s">
        <v>95</v>
      </c>
      <c r="G13" s="16" t="s">
        <v>2</v>
      </c>
      <c r="H13" s="17">
        <f t="shared" si="5"/>
        <v>0</v>
      </c>
      <c r="I13" s="15" t="s">
        <v>95</v>
      </c>
      <c r="J13" s="16" t="s">
        <v>95</v>
      </c>
      <c r="K13" s="17">
        <f t="shared" si="6"/>
        <v>0</v>
      </c>
      <c r="L13" s="15" t="s">
        <v>2</v>
      </c>
      <c r="M13" s="16" t="s">
        <v>96</v>
      </c>
      <c r="N13" s="17" t="str">
        <f t="shared" si="7"/>
        <v>2</v>
      </c>
      <c r="O13" s="15" t="s">
        <v>96</v>
      </c>
      <c r="P13" s="16" t="s">
        <v>12</v>
      </c>
      <c r="Q13" s="17">
        <f t="shared" si="8"/>
        <v>0</v>
      </c>
      <c r="R13" s="15" t="s">
        <v>96</v>
      </c>
      <c r="S13" s="16" t="s">
        <v>95</v>
      </c>
      <c r="T13" s="17">
        <f t="shared" si="9"/>
        <v>0</v>
      </c>
      <c r="U13" s="15" t="s">
        <v>12</v>
      </c>
      <c r="V13" s="16" t="s">
        <v>95</v>
      </c>
      <c r="W13" s="17" t="str">
        <f t="shared" si="10"/>
        <v>3</v>
      </c>
      <c r="X13" s="15" t="s">
        <v>96</v>
      </c>
      <c r="Y13" s="16" t="s">
        <v>96</v>
      </c>
      <c r="Z13" s="17">
        <f t="shared" si="11"/>
        <v>0</v>
      </c>
      <c r="AA13" s="15" t="s">
        <v>12</v>
      </c>
      <c r="AB13" s="16" t="s">
        <v>96</v>
      </c>
      <c r="AC13" s="17" t="str">
        <f t="shared" si="12"/>
        <v>2</v>
      </c>
      <c r="AD13" s="24"/>
      <c r="AE13" s="22"/>
      <c r="AF13" s="17"/>
      <c r="AG13" s="18">
        <f t="shared" si="1"/>
        <v>15</v>
      </c>
      <c r="AH13" s="19"/>
      <c r="AI13" s="20">
        <f t="shared" si="2"/>
        <v>15</v>
      </c>
      <c r="AJ13" s="21">
        <f t="shared" si="3"/>
        <v>17</v>
      </c>
      <c r="AK13" s="1"/>
    </row>
    <row r="14" spans="1:40" ht="24.95" customHeight="1" thickBot="1" x14ac:dyDescent="0.25">
      <c r="A14" s="25">
        <f t="shared" si="0"/>
        <v>6</v>
      </c>
      <c r="B14" s="18" t="s">
        <v>77</v>
      </c>
      <c r="C14" s="15" t="s">
        <v>12</v>
      </c>
      <c r="D14" s="16" t="s">
        <v>95</v>
      </c>
      <c r="E14" s="17">
        <f t="shared" si="4"/>
        <v>20</v>
      </c>
      <c r="F14" s="15" t="s">
        <v>95</v>
      </c>
      <c r="G14" s="16" t="s">
        <v>95</v>
      </c>
      <c r="H14" s="17">
        <f t="shared" si="5"/>
        <v>0</v>
      </c>
      <c r="I14" s="15" t="s">
        <v>12</v>
      </c>
      <c r="J14" s="16" t="s">
        <v>95</v>
      </c>
      <c r="K14" s="17" t="str">
        <f t="shared" si="6"/>
        <v>5</v>
      </c>
      <c r="L14" s="15" t="s">
        <v>12</v>
      </c>
      <c r="M14" s="16" t="s">
        <v>96</v>
      </c>
      <c r="N14" s="17" t="str">
        <f t="shared" si="7"/>
        <v>2</v>
      </c>
      <c r="O14" s="15" t="s">
        <v>95</v>
      </c>
      <c r="P14" s="16" t="s">
        <v>2</v>
      </c>
      <c r="Q14" s="17">
        <f t="shared" si="8"/>
        <v>0</v>
      </c>
      <c r="R14" s="15" t="s">
        <v>12</v>
      </c>
      <c r="S14" s="16" t="s">
        <v>12</v>
      </c>
      <c r="T14" s="17">
        <f t="shared" si="9"/>
        <v>0</v>
      </c>
      <c r="U14" s="15" t="s">
        <v>95</v>
      </c>
      <c r="V14" s="16" t="s">
        <v>95</v>
      </c>
      <c r="W14" s="17">
        <f t="shared" si="10"/>
        <v>0</v>
      </c>
      <c r="X14" s="15" t="s">
        <v>95</v>
      </c>
      <c r="Y14" s="16" t="s">
        <v>96</v>
      </c>
      <c r="Z14" s="17">
        <f t="shared" si="11"/>
        <v>0</v>
      </c>
      <c r="AA14" s="15" t="s">
        <v>96</v>
      </c>
      <c r="AB14" s="16" t="s">
        <v>96</v>
      </c>
      <c r="AC14" s="17">
        <f t="shared" si="12"/>
        <v>0</v>
      </c>
      <c r="AD14" s="24"/>
      <c r="AE14" s="22"/>
      <c r="AF14" s="17"/>
      <c r="AG14" s="18">
        <f t="shared" si="1"/>
        <v>27</v>
      </c>
      <c r="AH14" s="19"/>
      <c r="AI14" s="20">
        <f t="shared" si="2"/>
        <v>27</v>
      </c>
      <c r="AJ14" s="21">
        <f t="shared" si="3"/>
        <v>6</v>
      </c>
      <c r="AK14" s="1"/>
    </row>
    <row r="15" spans="1:40" ht="24.95" customHeight="1" thickBot="1" x14ac:dyDescent="0.25">
      <c r="A15" s="25">
        <f t="shared" si="0"/>
        <v>1</v>
      </c>
      <c r="B15" s="18" t="s">
        <v>79</v>
      </c>
      <c r="C15" s="15" t="s">
        <v>12</v>
      </c>
      <c r="D15" s="16" t="s">
        <v>95</v>
      </c>
      <c r="E15" s="17">
        <f t="shared" si="4"/>
        <v>20</v>
      </c>
      <c r="F15" s="15" t="s">
        <v>12</v>
      </c>
      <c r="G15" s="16" t="s">
        <v>95</v>
      </c>
      <c r="H15" s="17" t="str">
        <f t="shared" si="5"/>
        <v>3</v>
      </c>
      <c r="I15" s="15" t="s">
        <v>95</v>
      </c>
      <c r="J15" s="16" t="s">
        <v>12</v>
      </c>
      <c r="K15" s="17">
        <f t="shared" si="6"/>
        <v>0</v>
      </c>
      <c r="L15" s="15" t="s">
        <v>12</v>
      </c>
      <c r="M15" s="16" t="s">
        <v>95</v>
      </c>
      <c r="N15" s="17" t="str">
        <f t="shared" si="7"/>
        <v>3</v>
      </c>
      <c r="O15" s="15" t="s">
        <v>12</v>
      </c>
      <c r="P15" s="16" t="s">
        <v>95</v>
      </c>
      <c r="Q15" s="17" t="str">
        <f t="shared" si="8"/>
        <v>2</v>
      </c>
      <c r="R15" s="15" t="s">
        <v>96</v>
      </c>
      <c r="S15" s="16" t="s">
        <v>95</v>
      </c>
      <c r="T15" s="17">
        <f t="shared" si="9"/>
        <v>0</v>
      </c>
      <c r="U15" s="15" t="s">
        <v>12</v>
      </c>
      <c r="V15" s="16" t="s">
        <v>95</v>
      </c>
      <c r="W15" s="17" t="str">
        <f t="shared" si="10"/>
        <v>3</v>
      </c>
      <c r="X15" s="15" t="s">
        <v>12</v>
      </c>
      <c r="Y15" s="16" t="s">
        <v>96</v>
      </c>
      <c r="Z15" s="17">
        <f t="shared" si="11"/>
        <v>0</v>
      </c>
      <c r="AA15" s="15" t="s">
        <v>95</v>
      </c>
      <c r="AB15" s="16" t="s">
        <v>96</v>
      </c>
      <c r="AC15" s="17" t="str">
        <f t="shared" si="12"/>
        <v>3</v>
      </c>
      <c r="AD15" s="24"/>
      <c r="AE15" s="22"/>
      <c r="AF15" s="17"/>
      <c r="AG15" s="18">
        <f t="shared" si="1"/>
        <v>34</v>
      </c>
      <c r="AH15" s="19"/>
      <c r="AI15" s="20">
        <f t="shared" si="2"/>
        <v>34</v>
      </c>
      <c r="AJ15" s="21">
        <f t="shared" si="3"/>
        <v>1</v>
      </c>
      <c r="AK15" s="1"/>
    </row>
    <row r="16" spans="1:40" ht="24.95" customHeight="1" thickBot="1" x14ac:dyDescent="0.25">
      <c r="A16" s="25">
        <f t="shared" si="0"/>
        <v>17</v>
      </c>
      <c r="B16" s="18" t="s">
        <v>100</v>
      </c>
      <c r="C16" s="15" t="s">
        <v>97</v>
      </c>
      <c r="D16" s="16" t="s">
        <v>95</v>
      </c>
      <c r="E16" s="17">
        <f t="shared" si="4"/>
        <v>8</v>
      </c>
      <c r="F16" s="15" t="s">
        <v>95</v>
      </c>
      <c r="G16" s="16" t="s">
        <v>12</v>
      </c>
      <c r="H16" s="17">
        <f t="shared" si="5"/>
        <v>0</v>
      </c>
      <c r="I16" s="15" t="s">
        <v>2</v>
      </c>
      <c r="J16" s="16" t="s">
        <v>95</v>
      </c>
      <c r="K16" s="17" t="str">
        <f t="shared" si="6"/>
        <v>2</v>
      </c>
      <c r="L16" s="15" t="s">
        <v>12</v>
      </c>
      <c r="M16" s="16" t="s">
        <v>95</v>
      </c>
      <c r="N16" s="17" t="str">
        <f t="shared" si="7"/>
        <v>3</v>
      </c>
      <c r="O16" s="15" t="s">
        <v>95</v>
      </c>
      <c r="P16" s="16" t="s">
        <v>95</v>
      </c>
      <c r="Q16" s="17">
        <f t="shared" si="8"/>
        <v>0</v>
      </c>
      <c r="R16" s="15" t="s">
        <v>2</v>
      </c>
      <c r="S16" s="16" t="s">
        <v>95</v>
      </c>
      <c r="T16" s="17" t="str">
        <f t="shared" si="9"/>
        <v>2</v>
      </c>
      <c r="U16" s="15" t="s">
        <v>95</v>
      </c>
      <c r="V16" s="16" t="s">
        <v>95</v>
      </c>
      <c r="W16" s="17">
        <f t="shared" si="10"/>
        <v>0</v>
      </c>
      <c r="X16" s="15" t="s">
        <v>12</v>
      </c>
      <c r="Y16" s="16" t="s">
        <v>95</v>
      </c>
      <c r="Z16" s="17">
        <f t="shared" si="11"/>
        <v>0</v>
      </c>
      <c r="AA16" s="15" t="s">
        <v>95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1"/>
        <v>15</v>
      </c>
      <c r="AH16" s="19"/>
      <c r="AI16" s="20">
        <f t="shared" si="2"/>
        <v>15</v>
      </c>
      <c r="AJ16" s="21">
        <f t="shared" si="3"/>
        <v>17</v>
      </c>
      <c r="AK16" s="1"/>
    </row>
    <row r="17" spans="1:37" ht="24.95" customHeight="1" thickBot="1" x14ac:dyDescent="0.25">
      <c r="A17" s="25">
        <f t="shared" si="0"/>
        <v>26</v>
      </c>
      <c r="B17" s="18" t="s">
        <v>98</v>
      </c>
      <c r="C17" s="15" t="s">
        <v>12</v>
      </c>
      <c r="D17" s="16" t="s">
        <v>12</v>
      </c>
      <c r="E17" s="17">
        <f t="shared" si="4"/>
        <v>0</v>
      </c>
      <c r="F17" s="15" t="s">
        <v>95</v>
      </c>
      <c r="G17" s="16" t="s">
        <v>2</v>
      </c>
      <c r="H17" s="17">
        <f t="shared" si="5"/>
        <v>0</v>
      </c>
      <c r="I17" s="15" t="s">
        <v>95</v>
      </c>
      <c r="J17" s="16" t="s">
        <v>12</v>
      </c>
      <c r="K17" s="17">
        <f t="shared" si="6"/>
        <v>0</v>
      </c>
      <c r="L17" s="15" t="s">
        <v>12</v>
      </c>
      <c r="M17" s="16" t="s">
        <v>95</v>
      </c>
      <c r="N17" s="17" t="str">
        <f t="shared" si="7"/>
        <v>3</v>
      </c>
      <c r="O17" s="15" t="s">
        <v>95</v>
      </c>
      <c r="P17" s="16" t="s">
        <v>12</v>
      </c>
      <c r="Q17" s="17">
        <f t="shared" si="8"/>
        <v>0</v>
      </c>
      <c r="R17" s="15" t="s">
        <v>95</v>
      </c>
      <c r="S17" s="16" t="s">
        <v>2</v>
      </c>
      <c r="T17" s="17">
        <f t="shared" si="9"/>
        <v>0</v>
      </c>
      <c r="U17" s="15" t="s">
        <v>12</v>
      </c>
      <c r="V17" s="16" t="s">
        <v>2</v>
      </c>
      <c r="W17" s="17">
        <f t="shared" si="10"/>
        <v>0</v>
      </c>
      <c r="X17" s="15" t="s">
        <v>2</v>
      </c>
      <c r="Y17" s="16" t="s">
        <v>95</v>
      </c>
      <c r="Z17" s="17">
        <f t="shared" si="11"/>
        <v>0</v>
      </c>
      <c r="AA17" s="15" t="s">
        <v>12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1"/>
        <v>3</v>
      </c>
      <c r="AH17" s="19"/>
      <c r="AI17" s="20">
        <f t="shared" si="2"/>
        <v>3</v>
      </c>
      <c r="AJ17" s="21">
        <f t="shared" si="3"/>
        <v>26</v>
      </c>
      <c r="AK17" s="1"/>
    </row>
    <row r="18" spans="1:37" ht="24.95" customHeight="1" thickBot="1" x14ac:dyDescent="0.25">
      <c r="A18" s="25">
        <f t="shared" si="0"/>
        <v>12</v>
      </c>
      <c r="B18" s="18" t="s">
        <v>102</v>
      </c>
      <c r="C18" s="15" t="s">
        <v>95</v>
      </c>
      <c r="D18" s="16" t="s">
        <v>96</v>
      </c>
      <c r="E18" s="17">
        <f t="shared" si="4"/>
        <v>12</v>
      </c>
      <c r="F18" s="15" t="s">
        <v>12</v>
      </c>
      <c r="G18" s="16" t="s">
        <v>12</v>
      </c>
      <c r="H18" s="17">
        <f t="shared" si="5"/>
        <v>0</v>
      </c>
      <c r="I18" s="15" t="s">
        <v>96</v>
      </c>
      <c r="J18" s="16" t="s">
        <v>12</v>
      </c>
      <c r="K18" s="17">
        <f t="shared" si="6"/>
        <v>0</v>
      </c>
      <c r="L18" s="15" t="s">
        <v>95</v>
      </c>
      <c r="M18" s="16" t="s">
        <v>96</v>
      </c>
      <c r="N18" s="17" t="str">
        <f t="shared" si="7"/>
        <v>3</v>
      </c>
      <c r="O18" s="15" t="s">
        <v>95</v>
      </c>
      <c r="P18" s="16" t="s">
        <v>12</v>
      </c>
      <c r="Q18" s="17">
        <f t="shared" si="8"/>
        <v>0</v>
      </c>
      <c r="R18" s="15" t="s">
        <v>96</v>
      </c>
      <c r="S18" s="16" t="s">
        <v>2</v>
      </c>
      <c r="T18" s="17">
        <f t="shared" si="9"/>
        <v>0</v>
      </c>
      <c r="U18" s="15" t="s">
        <v>12</v>
      </c>
      <c r="V18" s="16" t="s">
        <v>95</v>
      </c>
      <c r="W18" s="17" t="str">
        <f t="shared" si="10"/>
        <v>3</v>
      </c>
      <c r="X18" s="15" t="s">
        <v>12</v>
      </c>
      <c r="Y18" s="16" t="s">
        <v>96</v>
      </c>
      <c r="Z18" s="17">
        <f t="shared" si="11"/>
        <v>0</v>
      </c>
      <c r="AA18" s="15" t="s">
        <v>96</v>
      </c>
      <c r="AB18" s="16" t="s">
        <v>96</v>
      </c>
      <c r="AC18" s="17">
        <f t="shared" si="12"/>
        <v>0</v>
      </c>
      <c r="AD18" s="24"/>
      <c r="AE18" s="22"/>
      <c r="AF18" s="17"/>
      <c r="AG18" s="18">
        <f t="shared" si="1"/>
        <v>18</v>
      </c>
      <c r="AH18" s="19"/>
      <c r="AI18" s="20">
        <f t="shared" si="2"/>
        <v>18</v>
      </c>
      <c r="AJ18" s="21">
        <f t="shared" si="3"/>
        <v>12</v>
      </c>
      <c r="AK18" s="1"/>
    </row>
    <row r="19" spans="1:37" ht="24.95" customHeight="1" thickBot="1" x14ac:dyDescent="0.25">
      <c r="A19" s="25">
        <f t="shared" si="0"/>
        <v>13</v>
      </c>
      <c r="B19" s="18" t="s">
        <v>103</v>
      </c>
      <c r="C19" s="15" t="s">
        <v>2</v>
      </c>
      <c r="D19" s="16" t="s">
        <v>95</v>
      </c>
      <c r="E19" s="17">
        <f t="shared" si="4"/>
        <v>8</v>
      </c>
      <c r="F19" s="15" t="s">
        <v>12</v>
      </c>
      <c r="G19" s="16" t="s">
        <v>96</v>
      </c>
      <c r="H19" s="17" t="str">
        <f t="shared" si="5"/>
        <v>2</v>
      </c>
      <c r="I19" s="15" t="s">
        <v>95</v>
      </c>
      <c r="J19" s="16" t="s">
        <v>12</v>
      </c>
      <c r="K19" s="17">
        <f t="shared" si="6"/>
        <v>0</v>
      </c>
      <c r="L19" s="15" t="s">
        <v>12</v>
      </c>
      <c r="M19" s="16" t="s">
        <v>96</v>
      </c>
      <c r="N19" s="17" t="str">
        <f t="shared" si="7"/>
        <v>2</v>
      </c>
      <c r="O19" s="15" t="s">
        <v>95</v>
      </c>
      <c r="P19" s="16" t="s">
        <v>95</v>
      </c>
      <c r="Q19" s="17">
        <f t="shared" si="8"/>
        <v>0</v>
      </c>
      <c r="R19" s="15" t="s">
        <v>95</v>
      </c>
      <c r="S19" s="16" t="s">
        <v>12</v>
      </c>
      <c r="T19" s="17">
        <f t="shared" si="9"/>
        <v>0</v>
      </c>
      <c r="U19" s="15" t="s">
        <v>12</v>
      </c>
      <c r="V19" s="16" t="s">
        <v>96</v>
      </c>
      <c r="W19" s="17" t="str">
        <f t="shared" si="10"/>
        <v>2</v>
      </c>
      <c r="X19" s="15" t="s">
        <v>2</v>
      </c>
      <c r="Y19" s="16" t="s">
        <v>95</v>
      </c>
      <c r="Z19" s="17">
        <f t="shared" si="11"/>
        <v>0</v>
      </c>
      <c r="AA19" s="15" t="s">
        <v>12</v>
      </c>
      <c r="AB19" s="16" t="s">
        <v>95</v>
      </c>
      <c r="AC19" s="17" t="str">
        <f t="shared" si="12"/>
        <v>3</v>
      </c>
      <c r="AD19" s="24"/>
      <c r="AE19" s="22"/>
      <c r="AF19" s="17"/>
      <c r="AG19" s="18">
        <f t="shared" si="1"/>
        <v>17</v>
      </c>
      <c r="AH19" s="19"/>
      <c r="AI19" s="20">
        <f t="shared" si="2"/>
        <v>17</v>
      </c>
      <c r="AJ19" s="21">
        <f t="shared" si="3"/>
        <v>13</v>
      </c>
      <c r="AK19" s="1"/>
    </row>
    <row r="20" spans="1:37" ht="24.95" customHeight="1" thickBot="1" x14ac:dyDescent="0.25">
      <c r="A20" s="25">
        <f t="shared" si="0"/>
        <v>4</v>
      </c>
      <c r="B20" s="18" t="s">
        <v>69</v>
      </c>
      <c r="C20" s="15" t="s">
        <v>12</v>
      </c>
      <c r="D20" s="16" t="s">
        <v>95</v>
      </c>
      <c r="E20" s="17">
        <f t="shared" si="4"/>
        <v>20</v>
      </c>
      <c r="F20" s="15" t="s">
        <v>95</v>
      </c>
      <c r="G20" s="16" t="s">
        <v>12</v>
      </c>
      <c r="H20" s="17">
        <f t="shared" si="5"/>
        <v>0</v>
      </c>
      <c r="I20" s="15" t="s">
        <v>95</v>
      </c>
      <c r="J20" s="16" t="s">
        <v>95</v>
      </c>
      <c r="K20" s="17">
        <f t="shared" si="6"/>
        <v>0</v>
      </c>
      <c r="L20" s="15" t="s">
        <v>2</v>
      </c>
      <c r="M20" s="16" t="s">
        <v>95</v>
      </c>
      <c r="N20" s="17" t="str">
        <f t="shared" si="7"/>
        <v>2</v>
      </c>
      <c r="O20" s="15" t="s">
        <v>2</v>
      </c>
      <c r="P20" s="16" t="s">
        <v>96</v>
      </c>
      <c r="Q20" s="17" t="str">
        <f t="shared" si="8"/>
        <v>3</v>
      </c>
      <c r="R20" s="15" t="s">
        <v>95</v>
      </c>
      <c r="S20" s="16" t="s">
        <v>2</v>
      </c>
      <c r="T20" s="17">
        <f t="shared" si="9"/>
        <v>0</v>
      </c>
      <c r="U20" s="15" t="s">
        <v>12</v>
      </c>
      <c r="V20" s="16" t="s">
        <v>95</v>
      </c>
      <c r="W20" s="17" t="str">
        <f t="shared" si="10"/>
        <v>3</v>
      </c>
      <c r="X20" s="15" t="s">
        <v>12</v>
      </c>
      <c r="Y20" s="16" t="s">
        <v>12</v>
      </c>
      <c r="Z20" s="17">
        <f t="shared" si="11"/>
        <v>0</v>
      </c>
      <c r="AA20" s="15" t="s">
        <v>12</v>
      </c>
      <c r="AB20" s="16" t="s">
        <v>95</v>
      </c>
      <c r="AC20" s="17" t="str">
        <f t="shared" si="12"/>
        <v>3</v>
      </c>
      <c r="AD20" s="24"/>
      <c r="AE20" s="22"/>
      <c r="AF20" s="17"/>
      <c r="AG20" s="18">
        <f t="shared" si="1"/>
        <v>31</v>
      </c>
      <c r="AH20" s="19"/>
      <c r="AI20" s="20">
        <f t="shared" si="2"/>
        <v>31</v>
      </c>
      <c r="AJ20" s="21">
        <f t="shared" si="3"/>
        <v>4</v>
      </c>
      <c r="AK20" s="1"/>
    </row>
    <row r="21" spans="1:37" ht="24.95" customHeight="1" thickBot="1" x14ac:dyDescent="0.25">
      <c r="A21" s="25">
        <f t="shared" si="0"/>
        <v>15</v>
      </c>
      <c r="B21" s="18" t="s">
        <v>84</v>
      </c>
      <c r="C21" s="15" t="s">
        <v>2</v>
      </c>
      <c r="D21" s="16" t="s">
        <v>95</v>
      </c>
      <c r="E21" s="17">
        <f t="shared" si="4"/>
        <v>8</v>
      </c>
      <c r="F21" s="15" t="s">
        <v>12</v>
      </c>
      <c r="G21" s="16" t="s">
        <v>12</v>
      </c>
      <c r="H21" s="17">
        <f t="shared" si="5"/>
        <v>0</v>
      </c>
      <c r="I21" s="15" t="s">
        <v>95</v>
      </c>
      <c r="J21" s="16" t="s">
        <v>95</v>
      </c>
      <c r="K21" s="17">
        <f t="shared" si="6"/>
        <v>0</v>
      </c>
      <c r="L21" s="15" t="s">
        <v>12</v>
      </c>
      <c r="M21" s="16" t="s">
        <v>95</v>
      </c>
      <c r="N21" s="17" t="str">
        <f t="shared" si="7"/>
        <v>3</v>
      </c>
      <c r="O21" s="15" t="s">
        <v>95</v>
      </c>
      <c r="P21" s="16" t="s">
        <v>12</v>
      </c>
      <c r="Q21" s="17">
        <f t="shared" si="8"/>
        <v>0</v>
      </c>
      <c r="R21" s="15" t="s">
        <v>95</v>
      </c>
      <c r="S21" s="16" t="s">
        <v>96</v>
      </c>
      <c r="T21" s="17" t="str">
        <f t="shared" si="9"/>
        <v>2</v>
      </c>
      <c r="U21" s="15" t="s">
        <v>2</v>
      </c>
      <c r="V21" s="16" t="s">
        <v>12</v>
      </c>
      <c r="W21" s="17" t="str">
        <f t="shared" si="10"/>
        <v>3</v>
      </c>
      <c r="X21" s="15" t="s">
        <v>12</v>
      </c>
      <c r="Y21" s="16" t="s">
        <v>95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 t="shared" si="1"/>
        <v>16</v>
      </c>
      <c r="AH21" s="19"/>
      <c r="AI21" s="20">
        <f t="shared" si="2"/>
        <v>16</v>
      </c>
      <c r="AJ21" s="21">
        <f t="shared" si="3"/>
        <v>15</v>
      </c>
      <c r="AK21" s="1"/>
    </row>
    <row r="22" spans="1:37" ht="24.95" customHeight="1" thickBot="1" x14ac:dyDescent="0.25">
      <c r="A22" s="25">
        <f t="shared" si="0"/>
        <v>13</v>
      </c>
      <c r="B22" s="18" t="s">
        <v>80</v>
      </c>
      <c r="C22" s="15" t="s">
        <v>12</v>
      </c>
      <c r="D22" s="16" t="s">
        <v>96</v>
      </c>
      <c r="E22" s="17">
        <f t="shared" si="4"/>
        <v>8</v>
      </c>
      <c r="F22" s="15" t="s">
        <v>95</v>
      </c>
      <c r="G22" s="16" t="s">
        <v>12</v>
      </c>
      <c r="H22" s="17">
        <f t="shared" si="5"/>
        <v>0</v>
      </c>
      <c r="I22" s="15" t="s">
        <v>95</v>
      </c>
      <c r="J22" s="16" t="s">
        <v>95</v>
      </c>
      <c r="K22" s="17">
        <f t="shared" si="6"/>
        <v>0</v>
      </c>
      <c r="L22" s="15" t="s">
        <v>12</v>
      </c>
      <c r="M22" s="16" t="s">
        <v>96</v>
      </c>
      <c r="N22" s="17" t="str">
        <f t="shared" si="7"/>
        <v>2</v>
      </c>
      <c r="O22" s="15" t="s">
        <v>12</v>
      </c>
      <c r="P22" s="16" t="s">
        <v>95</v>
      </c>
      <c r="Q22" s="17" t="str">
        <f t="shared" si="8"/>
        <v>2</v>
      </c>
      <c r="R22" s="15" t="s">
        <v>95</v>
      </c>
      <c r="S22" s="16" t="s">
        <v>12</v>
      </c>
      <c r="T22" s="17">
        <f t="shared" si="9"/>
        <v>0</v>
      </c>
      <c r="U22" s="15" t="s">
        <v>12</v>
      </c>
      <c r="V22" s="16" t="s">
        <v>96</v>
      </c>
      <c r="W22" s="17" t="str">
        <f t="shared" si="10"/>
        <v>2</v>
      </c>
      <c r="X22" s="15" t="s">
        <v>95</v>
      </c>
      <c r="Y22" s="16" t="s">
        <v>12</v>
      </c>
      <c r="Z22" s="17" t="str">
        <f t="shared" si="11"/>
        <v>3</v>
      </c>
      <c r="AA22" s="15" t="s">
        <v>96</v>
      </c>
      <c r="AB22" s="16" t="s">
        <v>95</v>
      </c>
      <c r="AC22" s="17">
        <f t="shared" si="12"/>
        <v>0</v>
      </c>
      <c r="AD22" s="24"/>
      <c r="AE22" s="22"/>
      <c r="AF22" s="17"/>
      <c r="AG22" s="18">
        <f t="shared" si="1"/>
        <v>17</v>
      </c>
      <c r="AH22" s="19"/>
      <c r="AI22" s="20">
        <f t="shared" si="2"/>
        <v>17</v>
      </c>
      <c r="AJ22" s="21">
        <f t="shared" si="3"/>
        <v>13</v>
      </c>
      <c r="AK22" s="1"/>
    </row>
    <row r="23" spans="1:37" ht="24.95" customHeight="1" thickBot="1" x14ac:dyDescent="0.25">
      <c r="A23" s="25">
        <f t="shared" si="0"/>
        <v>23</v>
      </c>
      <c r="B23" s="18" t="s">
        <v>85</v>
      </c>
      <c r="C23" s="15"/>
      <c r="D23" s="16"/>
      <c r="E23" s="17"/>
      <c r="F23" s="15" t="s">
        <v>95</v>
      </c>
      <c r="G23" s="16" t="s">
        <v>12</v>
      </c>
      <c r="H23" s="17">
        <f t="shared" si="5"/>
        <v>0</v>
      </c>
      <c r="I23" s="15" t="s">
        <v>95</v>
      </c>
      <c r="J23" s="16" t="s">
        <v>12</v>
      </c>
      <c r="K23" s="17">
        <f t="shared" si="6"/>
        <v>0</v>
      </c>
      <c r="L23" s="15" t="s">
        <v>95</v>
      </c>
      <c r="M23" s="16" t="s">
        <v>95</v>
      </c>
      <c r="N23" s="17">
        <f t="shared" si="7"/>
        <v>0</v>
      </c>
      <c r="O23" s="15" t="s">
        <v>96</v>
      </c>
      <c r="P23" s="16" t="s">
        <v>12</v>
      </c>
      <c r="Q23" s="17">
        <f t="shared" si="8"/>
        <v>0</v>
      </c>
      <c r="R23" s="15" t="s">
        <v>95</v>
      </c>
      <c r="S23" s="16" t="s">
        <v>96</v>
      </c>
      <c r="T23" s="17" t="str">
        <f t="shared" si="9"/>
        <v>2</v>
      </c>
      <c r="U23" s="15" t="s">
        <v>12</v>
      </c>
      <c r="V23" s="16" t="s">
        <v>95</v>
      </c>
      <c r="W23" s="17" t="str">
        <f t="shared" si="10"/>
        <v>3</v>
      </c>
      <c r="X23" s="15" t="s">
        <v>95</v>
      </c>
      <c r="Y23" s="16" t="s">
        <v>12</v>
      </c>
      <c r="Z23" s="17" t="str">
        <f t="shared" si="11"/>
        <v>3</v>
      </c>
      <c r="AA23" s="15" t="s">
        <v>12</v>
      </c>
      <c r="AB23" s="16" t="s">
        <v>95</v>
      </c>
      <c r="AC23" s="17" t="str">
        <f t="shared" si="12"/>
        <v>3</v>
      </c>
      <c r="AD23" s="24"/>
      <c r="AE23" s="22"/>
      <c r="AF23" s="17"/>
      <c r="AG23" s="18">
        <f t="shared" si="1"/>
        <v>11</v>
      </c>
      <c r="AH23" s="19"/>
      <c r="AI23" s="20">
        <f t="shared" si="2"/>
        <v>11</v>
      </c>
      <c r="AJ23" s="21">
        <f t="shared" si="3"/>
        <v>23</v>
      </c>
      <c r="AK23" s="1"/>
    </row>
    <row r="24" spans="1:37" ht="24.95" customHeight="1" thickBot="1" x14ac:dyDescent="0.25">
      <c r="A24" s="25">
        <f t="shared" si="0"/>
        <v>11</v>
      </c>
      <c r="B24" s="18" t="s">
        <v>71</v>
      </c>
      <c r="C24" s="15" t="s">
        <v>12</v>
      </c>
      <c r="D24" s="16" t="s">
        <v>96</v>
      </c>
      <c r="E24" s="17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5" t="s">
        <v>95</v>
      </c>
      <c r="G24" s="16" t="s">
        <v>97</v>
      </c>
      <c r="H24" s="17">
        <f t="shared" si="5"/>
        <v>0</v>
      </c>
      <c r="I24" s="15" t="s">
        <v>95</v>
      </c>
      <c r="J24" s="16" t="s">
        <v>95</v>
      </c>
      <c r="K24" s="17">
        <f t="shared" si="6"/>
        <v>0</v>
      </c>
      <c r="L24" s="15" t="s">
        <v>2</v>
      </c>
      <c r="M24" s="16" t="s">
        <v>95</v>
      </c>
      <c r="N24" s="17" t="str">
        <f t="shared" si="7"/>
        <v>2</v>
      </c>
      <c r="O24" s="15" t="s">
        <v>2</v>
      </c>
      <c r="P24" s="16" t="s">
        <v>12</v>
      </c>
      <c r="Q24" s="17" t="str">
        <f t="shared" si="8"/>
        <v>2</v>
      </c>
      <c r="R24" s="15" t="s">
        <v>95</v>
      </c>
      <c r="S24" s="16" t="s">
        <v>95</v>
      </c>
      <c r="T24" s="17">
        <f t="shared" si="9"/>
        <v>0</v>
      </c>
      <c r="U24" s="15" t="s">
        <v>12</v>
      </c>
      <c r="V24" s="16" t="s">
        <v>95</v>
      </c>
      <c r="W24" s="17" t="str">
        <f t="shared" si="10"/>
        <v>3</v>
      </c>
      <c r="X24" s="15" t="s">
        <v>12</v>
      </c>
      <c r="Y24" s="16" t="s">
        <v>2</v>
      </c>
      <c r="Z24" s="17" t="str">
        <f t="shared" si="11"/>
        <v>3</v>
      </c>
      <c r="AA24" s="15" t="s">
        <v>12</v>
      </c>
      <c r="AB24" s="16" t="s">
        <v>95</v>
      </c>
      <c r="AC24" s="17" t="str">
        <f t="shared" si="12"/>
        <v>3</v>
      </c>
      <c r="AD24" s="24"/>
      <c r="AE24" s="22"/>
      <c r="AF24" s="17"/>
      <c r="AG24" s="18">
        <f t="shared" si="1"/>
        <v>21</v>
      </c>
      <c r="AH24" s="19"/>
      <c r="AI24" s="20">
        <f t="shared" si="2"/>
        <v>21</v>
      </c>
      <c r="AJ24" s="21">
        <f t="shared" si="3"/>
        <v>11</v>
      </c>
      <c r="AK24" s="1"/>
    </row>
    <row r="25" spans="1:37" ht="24.95" customHeight="1" thickBot="1" x14ac:dyDescent="0.25">
      <c r="A25" s="25">
        <f t="shared" si="0"/>
        <v>5</v>
      </c>
      <c r="B25" s="18" t="s">
        <v>70</v>
      </c>
      <c r="C25" s="15" t="s">
        <v>95</v>
      </c>
      <c r="D25" s="16" t="s">
        <v>96</v>
      </c>
      <c r="E25" s="17">
        <f t="shared" si="13"/>
        <v>12</v>
      </c>
      <c r="F25" s="15" t="s">
        <v>12</v>
      </c>
      <c r="G25" s="16" t="s">
        <v>96</v>
      </c>
      <c r="H25" s="17" t="str">
        <f t="shared" si="5"/>
        <v>2</v>
      </c>
      <c r="I25" s="15" t="s">
        <v>12</v>
      </c>
      <c r="J25" s="16" t="s">
        <v>95</v>
      </c>
      <c r="K25" s="17" t="str">
        <f t="shared" si="6"/>
        <v>5</v>
      </c>
      <c r="L25" s="15" t="s">
        <v>12</v>
      </c>
      <c r="M25" s="16" t="s">
        <v>96</v>
      </c>
      <c r="N25" s="17" t="str">
        <f t="shared" si="7"/>
        <v>2</v>
      </c>
      <c r="O25" s="15" t="s">
        <v>95</v>
      </c>
      <c r="P25" s="16" t="s">
        <v>2</v>
      </c>
      <c r="Q25" s="17">
        <f t="shared" si="8"/>
        <v>0</v>
      </c>
      <c r="R25" s="15" t="s">
        <v>12</v>
      </c>
      <c r="S25" s="16" t="s">
        <v>95</v>
      </c>
      <c r="T25" s="17" t="str">
        <f t="shared" si="9"/>
        <v>2</v>
      </c>
      <c r="U25" s="15" t="s">
        <v>2</v>
      </c>
      <c r="V25" s="16" t="s">
        <v>12</v>
      </c>
      <c r="W25" s="17" t="str">
        <f t="shared" si="10"/>
        <v>3</v>
      </c>
      <c r="X25" s="15" t="s">
        <v>12</v>
      </c>
      <c r="Y25" s="16" t="s">
        <v>96</v>
      </c>
      <c r="Z25" s="17">
        <f t="shared" si="11"/>
        <v>0</v>
      </c>
      <c r="AA25" s="15" t="s">
        <v>95</v>
      </c>
      <c r="AB25" s="16" t="s">
        <v>96</v>
      </c>
      <c r="AC25" s="17" t="str">
        <f t="shared" si="12"/>
        <v>3</v>
      </c>
      <c r="AD25" s="24"/>
      <c r="AE25" s="22"/>
      <c r="AF25" s="17"/>
      <c r="AG25" s="18">
        <f t="shared" si="1"/>
        <v>29</v>
      </c>
      <c r="AH25" s="19"/>
      <c r="AI25" s="20">
        <f t="shared" si="2"/>
        <v>29</v>
      </c>
      <c r="AJ25" s="21">
        <f t="shared" si="3"/>
        <v>5</v>
      </c>
      <c r="AK25" s="1"/>
    </row>
    <row r="26" spans="1:37" ht="24.95" customHeight="1" thickBot="1" x14ac:dyDescent="0.25">
      <c r="A26" s="25">
        <f t="shared" si="0"/>
        <v>17</v>
      </c>
      <c r="B26" s="18" t="s">
        <v>76</v>
      </c>
      <c r="C26" s="15" t="s">
        <v>12</v>
      </c>
      <c r="D26" s="16" t="s">
        <v>96</v>
      </c>
      <c r="E26" s="17">
        <f t="shared" si="13"/>
        <v>8</v>
      </c>
      <c r="F26" s="15" t="s">
        <v>95</v>
      </c>
      <c r="G26" s="16" t="s">
        <v>12</v>
      </c>
      <c r="H26" s="17">
        <f t="shared" si="5"/>
        <v>0</v>
      </c>
      <c r="I26" s="15" t="s">
        <v>12</v>
      </c>
      <c r="J26" s="16" t="s">
        <v>95</v>
      </c>
      <c r="K26" s="17" t="str">
        <f t="shared" si="6"/>
        <v>5</v>
      </c>
      <c r="L26" s="15" t="s">
        <v>12</v>
      </c>
      <c r="M26" s="16" t="s">
        <v>96</v>
      </c>
      <c r="N26" s="17" t="str">
        <f t="shared" si="7"/>
        <v>2</v>
      </c>
      <c r="O26" s="15" t="s">
        <v>95</v>
      </c>
      <c r="P26" s="16" t="s">
        <v>95</v>
      </c>
      <c r="Q26" s="17">
        <f t="shared" si="8"/>
        <v>0</v>
      </c>
      <c r="R26" s="15" t="s">
        <v>96</v>
      </c>
      <c r="S26" s="16" t="s">
        <v>12</v>
      </c>
      <c r="T26" s="17">
        <f t="shared" si="9"/>
        <v>0</v>
      </c>
      <c r="U26" s="15" t="s">
        <v>95</v>
      </c>
      <c r="V26" s="16" t="s">
        <v>12</v>
      </c>
      <c r="W26" s="17">
        <f t="shared" si="10"/>
        <v>0</v>
      </c>
      <c r="X26" s="15" t="s">
        <v>12</v>
      </c>
      <c r="Y26" s="16" t="s">
        <v>96</v>
      </c>
      <c r="Z26" s="17">
        <f t="shared" si="11"/>
        <v>0</v>
      </c>
      <c r="AA26" s="15" t="s">
        <v>96</v>
      </c>
      <c r="AB26" s="16" t="s">
        <v>95</v>
      </c>
      <c r="AC26" s="17">
        <f t="shared" si="12"/>
        <v>0</v>
      </c>
      <c r="AD26" s="24"/>
      <c r="AE26" s="22"/>
      <c r="AF26" s="17"/>
      <c r="AG26" s="18">
        <f t="shared" si="1"/>
        <v>15</v>
      </c>
      <c r="AH26" s="19"/>
      <c r="AI26" s="20">
        <f t="shared" si="2"/>
        <v>15</v>
      </c>
      <c r="AJ26" s="21">
        <f t="shared" si="3"/>
        <v>17</v>
      </c>
      <c r="AK26" s="1"/>
    </row>
    <row r="27" spans="1:37" ht="24.95" customHeight="1" thickBot="1" x14ac:dyDescent="0.25">
      <c r="A27" s="25">
        <f t="shared" si="0"/>
        <v>23</v>
      </c>
      <c r="B27" s="18" t="s">
        <v>86</v>
      </c>
      <c r="C27" s="15" t="s">
        <v>95</v>
      </c>
      <c r="D27" s="16" t="s">
        <v>95</v>
      </c>
      <c r="E27" s="17">
        <f t="shared" si="13"/>
        <v>0</v>
      </c>
      <c r="F27" s="15" t="s">
        <v>12</v>
      </c>
      <c r="G27" s="16" t="s">
        <v>95</v>
      </c>
      <c r="H27" s="17" t="str">
        <f t="shared" si="5"/>
        <v>3</v>
      </c>
      <c r="I27" s="15" t="s">
        <v>96</v>
      </c>
      <c r="J27" s="16" t="s">
        <v>96</v>
      </c>
      <c r="K27" s="17">
        <f t="shared" si="6"/>
        <v>0</v>
      </c>
      <c r="L27" s="15" t="s">
        <v>95</v>
      </c>
      <c r="M27" s="16" t="s">
        <v>96</v>
      </c>
      <c r="N27" s="17" t="str">
        <f t="shared" si="7"/>
        <v>3</v>
      </c>
      <c r="O27" s="15" t="s">
        <v>12</v>
      </c>
      <c r="P27" s="16" t="s">
        <v>12</v>
      </c>
      <c r="Q27" s="17">
        <f t="shared" si="8"/>
        <v>0</v>
      </c>
      <c r="R27" s="15" t="s">
        <v>95</v>
      </c>
      <c r="S27" s="16" t="s">
        <v>2</v>
      </c>
      <c r="T27" s="17">
        <f t="shared" si="9"/>
        <v>0</v>
      </c>
      <c r="U27" s="15" t="s">
        <v>2</v>
      </c>
      <c r="V27" s="16" t="s">
        <v>95</v>
      </c>
      <c r="W27" s="17" t="str">
        <f t="shared" si="10"/>
        <v>2</v>
      </c>
      <c r="X27" s="15" t="s">
        <v>12</v>
      </c>
      <c r="Y27" s="16" t="s">
        <v>96</v>
      </c>
      <c r="Z27" s="17">
        <f t="shared" si="11"/>
        <v>0</v>
      </c>
      <c r="AA27" s="15" t="s">
        <v>95</v>
      </c>
      <c r="AB27" s="16" t="s">
        <v>96</v>
      </c>
      <c r="AC27" s="17" t="str">
        <f t="shared" si="12"/>
        <v>3</v>
      </c>
      <c r="AD27" s="24"/>
      <c r="AE27" s="22"/>
      <c r="AF27" s="17"/>
      <c r="AG27" s="18">
        <f t="shared" ref="AG27:AG33" si="14">E27+K27+Q27+T27+N27+H27+W27+Z27+AC27+AF27</f>
        <v>11</v>
      </c>
      <c r="AH27" s="19"/>
      <c r="AI27" s="20">
        <f t="shared" ref="AI27:AI33" si="15">AG27+AH27</f>
        <v>11</v>
      </c>
      <c r="AJ27" s="21">
        <f t="shared" si="3"/>
        <v>23</v>
      </c>
      <c r="AK27" s="1"/>
    </row>
    <row r="28" spans="1:37" ht="24.95" customHeight="1" thickBot="1" x14ac:dyDescent="0.25">
      <c r="A28" s="25">
        <f t="shared" si="0"/>
        <v>15</v>
      </c>
      <c r="B28" s="18" t="s">
        <v>82</v>
      </c>
      <c r="C28" s="15" t="s">
        <v>12</v>
      </c>
      <c r="D28" s="16" t="s">
        <v>96</v>
      </c>
      <c r="E28" s="17">
        <f t="shared" si="13"/>
        <v>8</v>
      </c>
      <c r="F28" s="15" t="s">
        <v>96</v>
      </c>
      <c r="G28" s="16" t="s">
        <v>95</v>
      </c>
      <c r="H28" s="17">
        <f t="shared" si="5"/>
        <v>0</v>
      </c>
      <c r="I28" s="15" t="s">
        <v>95</v>
      </c>
      <c r="J28" s="16" t="s">
        <v>95</v>
      </c>
      <c r="K28" s="17">
        <f t="shared" si="6"/>
        <v>0</v>
      </c>
      <c r="L28" s="15" t="s">
        <v>12</v>
      </c>
      <c r="M28" s="16" t="s">
        <v>95</v>
      </c>
      <c r="N28" s="17" t="str">
        <f t="shared" si="7"/>
        <v>3</v>
      </c>
      <c r="O28" s="15" t="s">
        <v>96</v>
      </c>
      <c r="P28" s="16" t="s">
        <v>12</v>
      </c>
      <c r="Q28" s="17">
        <f t="shared" si="8"/>
        <v>0</v>
      </c>
      <c r="R28" s="15" t="s">
        <v>95</v>
      </c>
      <c r="S28" s="16" t="s">
        <v>12</v>
      </c>
      <c r="T28" s="17">
        <f t="shared" si="9"/>
        <v>0</v>
      </c>
      <c r="U28" s="15" t="s">
        <v>95</v>
      </c>
      <c r="V28" s="16" t="s">
        <v>96</v>
      </c>
      <c r="W28" s="17" t="str">
        <f t="shared" si="10"/>
        <v>5</v>
      </c>
      <c r="X28" s="15" t="s">
        <v>95</v>
      </c>
      <c r="Y28" s="16" t="s">
        <v>95</v>
      </c>
      <c r="Z28" s="17">
        <f t="shared" si="11"/>
        <v>0</v>
      </c>
      <c r="AA28" s="15" t="s">
        <v>96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14"/>
        <v>16</v>
      </c>
      <c r="AH28" s="19"/>
      <c r="AI28" s="20">
        <f t="shared" si="15"/>
        <v>16</v>
      </c>
      <c r="AJ28" s="21">
        <f t="shared" si="3"/>
        <v>15</v>
      </c>
      <c r="AK28" s="1"/>
    </row>
    <row r="29" spans="1:37" ht="24.95" customHeight="1" thickBot="1" x14ac:dyDescent="0.25">
      <c r="A29" s="25">
        <f t="shared" si="0"/>
        <v>3</v>
      </c>
      <c r="B29" s="18" t="s">
        <v>75</v>
      </c>
      <c r="C29" s="15" t="s">
        <v>12</v>
      </c>
      <c r="D29" s="16" t="s">
        <v>95</v>
      </c>
      <c r="E29" s="17">
        <f t="shared" si="13"/>
        <v>20</v>
      </c>
      <c r="F29" s="15" t="s">
        <v>12</v>
      </c>
      <c r="G29" s="16" t="s">
        <v>95</v>
      </c>
      <c r="H29" s="17" t="str">
        <f t="shared" si="5"/>
        <v>3</v>
      </c>
      <c r="I29" s="15" t="s">
        <v>12</v>
      </c>
      <c r="J29" s="16" t="s">
        <v>95</v>
      </c>
      <c r="K29" s="17" t="str">
        <f t="shared" si="6"/>
        <v>5</v>
      </c>
      <c r="L29" s="15" t="s">
        <v>2</v>
      </c>
      <c r="M29" s="16" t="s">
        <v>96</v>
      </c>
      <c r="N29" s="17" t="str">
        <f t="shared" si="7"/>
        <v>2</v>
      </c>
      <c r="O29" s="15" t="s">
        <v>95</v>
      </c>
      <c r="P29" s="16" t="s">
        <v>12</v>
      </c>
      <c r="Q29" s="17">
        <f t="shared" si="8"/>
        <v>0</v>
      </c>
      <c r="R29" s="15" t="s">
        <v>96</v>
      </c>
      <c r="S29" s="16" t="s">
        <v>12</v>
      </c>
      <c r="T29" s="17">
        <f t="shared" si="9"/>
        <v>0</v>
      </c>
      <c r="U29" s="15" t="s">
        <v>95</v>
      </c>
      <c r="V29" s="16" t="s">
        <v>95</v>
      </c>
      <c r="W29" s="17">
        <f t="shared" si="10"/>
        <v>0</v>
      </c>
      <c r="X29" s="15" t="s">
        <v>12</v>
      </c>
      <c r="Y29" s="16" t="s">
        <v>96</v>
      </c>
      <c r="Z29" s="17">
        <f t="shared" si="11"/>
        <v>0</v>
      </c>
      <c r="AA29" s="15" t="s">
        <v>12</v>
      </c>
      <c r="AB29" s="16" t="s">
        <v>96</v>
      </c>
      <c r="AC29" s="17" t="str">
        <f t="shared" si="12"/>
        <v>2</v>
      </c>
      <c r="AD29" s="24"/>
      <c r="AE29" s="22"/>
      <c r="AF29" s="17"/>
      <c r="AG29" s="18">
        <f t="shared" si="14"/>
        <v>32</v>
      </c>
      <c r="AH29" s="19"/>
      <c r="AI29" s="20">
        <f t="shared" si="15"/>
        <v>32</v>
      </c>
      <c r="AJ29" s="21">
        <f t="shared" si="3"/>
        <v>3</v>
      </c>
      <c r="AK29" s="1"/>
    </row>
    <row r="30" spans="1:37" ht="24.95" customHeight="1" thickBot="1" x14ac:dyDescent="0.25">
      <c r="A30" s="25">
        <f t="shared" si="0"/>
        <v>17</v>
      </c>
      <c r="B30" s="18" t="s">
        <v>74</v>
      </c>
      <c r="C30" s="15" t="s">
        <v>2</v>
      </c>
      <c r="D30" s="16" t="s">
        <v>95</v>
      </c>
      <c r="E30" s="17">
        <f t="shared" si="13"/>
        <v>8</v>
      </c>
      <c r="F30" s="15" t="s">
        <v>95</v>
      </c>
      <c r="G30" s="16" t="s">
        <v>12</v>
      </c>
      <c r="H30" s="17">
        <f t="shared" si="5"/>
        <v>0</v>
      </c>
      <c r="I30" s="15" t="s">
        <v>12</v>
      </c>
      <c r="J30" s="16" t="s">
        <v>12</v>
      </c>
      <c r="K30" s="17">
        <f t="shared" si="6"/>
        <v>0</v>
      </c>
      <c r="L30" s="15" t="s">
        <v>95</v>
      </c>
      <c r="M30" s="16" t="s">
        <v>95</v>
      </c>
      <c r="N30" s="17">
        <f t="shared" si="7"/>
        <v>0</v>
      </c>
      <c r="O30" s="15" t="s">
        <v>96</v>
      </c>
      <c r="P30" s="16" t="s">
        <v>97</v>
      </c>
      <c r="Q30" s="17">
        <f t="shared" si="8"/>
        <v>0</v>
      </c>
      <c r="R30" s="15" t="s">
        <v>95</v>
      </c>
      <c r="S30" s="16" t="s">
        <v>96</v>
      </c>
      <c r="T30" s="17" t="str">
        <f t="shared" si="9"/>
        <v>2</v>
      </c>
      <c r="U30" s="15" t="s">
        <v>2</v>
      </c>
      <c r="V30" s="16" t="s">
        <v>12</v>
      </c>
      <c r="W30" s="17" t="str">
        <f t="shared" si="10"/>
        <v>3</v>
      </c>
      <c r="X30" s="15" t="s">
        <v>96</v>
      </c>
      <c r="Y30" s="16" t="s">
        <v>12</v>
      </c>
      <c r="Z30" s="17" t="str">
        <f t="shared" si="11"/>
        <v>2</v>
      </c>
      <c r="AA30" s="15" t="s">
        <v>96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14"/>
        <v>15</v>
      </c>
      <c r="AH30" s="19"/>
      <c r="AI30" s="20">
        <f t="shared" si="15"/>
        <v>15</v>
      </c>
      <c r="AJ30" s="21">
        <f t="shared" si="3"/>
        <v>17</v>
      </c>
      <c r="AK30" s="1"/>
    </row>
    <row r="31" spans="1:37" ht="24.95" customHeight="1" thickBot="1" x14ac:dyDescent="0.25">
      <c r="A31" s="25">
        <f t="shared" si="0"/>
        <v>10</v>
      </c>
      <c r="B31" s="18" t="s">
        <v>73</v>
      </c>
      <c r="C31" s="15" t="s">
        <v>95</v>
      </c>
      <c r="D31" s="16" t="s">
        <v>96</v>
      </c>
      <c r="E31" s="17">
        <f t="shared" si="13"/>
        <v>12</v>
      </c>
      <c r="F31" s="15" t="s">
        <v>96</v>
      </c>
      <c r="G31" s="16" t="s">
        <v>12</v>
      </c>
      <c r="H31" s="17">
        <f t="shared" si="5"/>
        <v>0</v>
      </c>
      <c r="I31" s="15" t="s">
        <v>95</v>
      </c>
      <c r="J31" s="16" t="s">
        <v>95</v>
      </c>
      <c r="K31" s="17">
        <f t="shared" si="6"/>
        <v>0</v>
      </c>
      <c r="L31" s="15" t="s">
        <v>12</v>
      </c>
      <c r="M31" s="16" t="s">
        <v>96</v>
      </c>
      <c r="N31" s="17" t="str">
        <f t="shared" si="7"/>
        <v>2</v>
      </c>
      <c r="O31" s="15" t="s">
        <v>96</v>
      </c>
      <c r="P31" s="16" t="s">
        <v>95</v>
      </c>
      <c r="Q31" s="17">
        <f t="shared" si="8"/>
        <v>0</v>
      </c>
      <c r="R31" s="15" t="s">
        <v>96</v>
      </c>
      <c r="S31" s="16" t="s">
        <v>12</v>
      </c>
      <c r="T31" s="17">
        <f t="shared" si="9"/>
        <v>0</v>
      </c>
      <c r="U31" s="15" t="s">
        <v>95</v>
      </c>
      <c r="V31" s="16" t="s">
        <v>96</v>
      </c>
      <c r="W31" s="17" t="str">
        <f t="shared" si="10"/>
        <v>5</v>
      </c>
      <c r="X31" s="15" t="s">
        <v>95</v>
      </c>
      <c r="Y31" s="16" t="s">
        <v>95</v>
      </c>
      <c r="Z31" s="17">
        <f t="shared" si="11"/>
        <v>0</v>
      </c>
      <c r="AA31" s="15" t="s">
        <v>95</v>
      </c>
      <c r="AB31" s="16" t="s">
        <v>96</v>
      </c>
      <c r="AC31" s="17" t="str">
        <f t="shared" si="12"/>
        <v>3</v>
      </c>
      <c r="AD31" s="24"/>
      <c r="AE31" s="22"/>
      <c r="AF31" s="17"/>
      <c r="AG31" s="18">
        <f t="shared" si="14"/>
        <v>22</v>
      </c>
      <c r="AH31" s="19"/>
      <c r="AI31" s="20">
        <f t="shared" si="15"/>
        <v>22</v>
      </c>
      <c r="AJ31" s="21">
        <f t="shared" si="3"/>
        <v>10</v>
      </c>
      <c r="AK31" s="1"/>
    </row>
    <row r="32" spans="1:37" ht="24.95" customHeight="1" thickBot="1" x14ac:dyDescent="0.25">
      <c r="A32" s="25">
        <f t="shared" si="0"/>
        <v>25</v>
      </c>
      <c r="B32" s="18" t="s">
        <v>81</v>
      </c>
      <c r="C32" s="15"/>
      <c r="D32" s="16"/>
      <c r="E32" s="17"/>
      <c r="F32" s="15" t="s">
        <v>95</v>
      </c>
      <c r="G32" s="16" t="s">
        <v>12</v>
      </c>
      <c r="H32" s="17">
        <f t="shared" si="5"/>
        <v>0</v>
      </c>
      <c r="I32" s="15" t="s">
        <v>95</v>
      </c>
      <c r="J32" s="16" t="s">
        <v>95</v>
      </c>
      <c r="K32" s="17">
        <f t="shared" si="6"/>
        <v>0</v>
      </c>
      <c r="L32" s="15" t="s">
        <v>12</v>
      </c>
      <c r="M32" s="16" t="s">
        <v>96</v>
      </c>
      <c r="N32" s="17" t="str">
        <f t="shared" si="7"/>
        <v>2</v>
      </c>
      <c r="O32" s="15" t="s">
        <v>12</v>
      </c>
      <c r="P32" s="16" t="s">
        <v>95</v>
      </c>
      <c r="Q32" s="17" t="str">
        <f t="shared" si="8"/>
        <v>2</v>
      </c>
      <c r="R32" s="15" t="s">
        <v>95</v>
      </c>
      <c r="S32" s="16" t="s">
        <v>12</v>
      </c>
      <c r="T32" s="17">
        <f t="shared" si="9"/>
        <v>0</v>
      </c>
      <c r="U32" s="15" t="s">
        <v>12</v>
      </c>
      <c r="V32" s="16" t="s">
        <v>95</v>
      </c>
      <c r="W32" s="17" t="str">
        <f t="shared" si="10"/>
        <v>3</v>
      </c>
      <c r="X32" s="15" t="s">
        <v>12</v>
      </c>
      <c r="Y32" s="16" t="s">
        <v>96</v>
      </c>
      <c r="Z32" s="17">
        <f t="shared" si="11"/>
        <v>0</v>
      </c>
      <c r="AA32" s="15" t="s">
        <v>12</v>
      </c>
      <c r="AB32" s="16" t="s">
        <v>96</v>
      </c>
      <c r="AC32" s="17" t="str">
        <f t="shared" si="12"/>
        <v>2</v>
      </c>
      <c r="AD32" s="24"/>
      <c r="AE32" s="22"/>
      <c r="AF32" s="17"/>
      <c r="AG32" s="18">
        <f t="shared" si="14"/>
        <v>9</v>
      </c>
      <c r="AH32" s="19"/>
      <c r="AI32" s="20">
        <f t="shared" si="15"/>
        <v>9</v>
      </c>
      <c r="AJ32" s="21">
        <f t="shared" si="3"/>
        <v>25</v>
      </c>
      <c r="AK32" s="1"/>
    </row>
    <row r="33" spans="1:37" ht="24.95" customHeight="1" thickBot="1" x14ac:dyDescent="0.25">
      <c r="A33" s="25">
        <f t="shared" si="0"/>
        <v>22</v>
      </c>
      <c r="B33" s="18" t="s">
        <v>72</v>
      </c>
      <c r="C33" s="15" t="s">
        <v>12</v>
      </c>
      <c r="D33" s="16" t="s">
        <v>96</v>
      </c>
      <c r="E33" s="17">
        <f>IF(OR(EXACT($C$7,C33)*(EXACT($D$7,D33)))=TRUE,$AN$9,IF(($D$7-$C$7=D33-C33),$AN$8,IF(OR(EXACT($C$7&gt;$D$7,C33&gt;D33)*EXACT($C$7=$D$7,C33=D33)*EXACT($C$7&lt;$D$7,C33&lt;D33)),$AN$7,0)))*4</f>
        <v>8</v>
      </c>
      <c r="F33" s="15" t="s">
        <v>95</v>
      </c>
      <c r="G33" s="16" t="s">
        <v>12</v>
      </c>
      <c r="H33" s="17">
        <f t="shared" si="5"/>
        <v>0</v>
      </c>
      <c r="I33" s="15" t="s">
        <v>95</v>
      </c>
      <c r="J33" s="16" t="s">
        <v>12</v>
      </c>
      <c r="K33" s="17">
        <f t="shared" si="6"/>
        <v>0</v>
      </c>
      <c r="L33" s="15" t="s">
        <v>12</v>
      </c>
      <c r="M33" s="16" t="s">
        <v>96</v>
      </c>
      <c r="N33" s="17" t="str">
        <f t="shared" si="7"/>
        <v>2</v>
      </c>
      <c r="O33" s="15" t="s">
        <v>95</v>
      </c>
      <c r="P33" s="16" t="s">
        <v>12</v>
      </c>
      <c r="Q33" s="17">
        <f t="shared" si="8"/>
        <v>0</v>
      </c>
      <c r="R33" s="15" t="s">
        <v>95</v>
      </c>
      <c r="S33" s="16" t="s">
        <v>2</v>
      </c>
      <c r="T33" s="17">
        <f t="shared" si="9"/>
        <v>0</v>
      </c>
      <c r="U33" s="15" t="s">
        <v>12</v>
      </c>
      <c r="V33" s="16" t="s">
        <v>95</v>
      </c>
      <c r="W33" s="17" t="str">
        <f t="shared" si="10"/>
        <v>3</v>
      </c>
      <c r="X33" s="15" t="s">
        <v>2</v>
      </c>
      <c r="Y33" s="16" t="s">
        <v>95</v>
      </c>
      <c r="Z33" s="17">
        <f t="shared" si="11"/>
        <v>0</v>
      </c>
      <c r="AA33" s="15" t="s">
        <v>95</v>
      </c>
      <c r="AB33" s="16" t="s">
        <v>12</v>
      </c>
      <c r="AC33" s="17">
        <f t="shared" si="12"/>
        <v>0</v>
      </c>
      <c r="AD33" s="24"/>
      <c r="AE33" s="22"/>
      <c r="AF33" s="17"/>
      <c r="AG33" s="18">
        <f t="shared" si="14"/>
        <v>13</v>
      </c>
      <c r="AH33" s="19"/>
      <c r="AI33" s="20">
        <f t="shared" si="15"/>
        <v>13</v>
      </c>
      <c r="AJ33" s="21">
        <f t="shared" si="3"/>
        <v>22</v>
      </c>
      <c r="AK33" s="1"/>
    </row>
    <row r="34" spans="1:37" ht="24.95" customHeight="1" thickBot="1" x14ac:dyDescent="0.25">
      <c r="A34" s="25"/>
      <c r="B34" s="18" t="s">
        <v>113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4.9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4.9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4.9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4.9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4.9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4.9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4.9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4.9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4.9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4.9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4.9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4.9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4.9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4.9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4.9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4.9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4.9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4.9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4.9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3">
      <formula>($AG9&gt;40)</formula>
    </cfRule>
  </conditionalFormatting>
  <conditionalFormatting sqref="B8:B53">
    <cfRule type="expression" dxfId="183" priority="1">
      <formula>($AG8&gt;40)</formula>
    </cfRule>
  </conditionalFormatting>
  <conditionalFormatting sqref="B9 B13 B15">
    <cfRule type="expression" dxfId="182" priority="1588">
      <formula>($AG11&gt;40)</formula>
    </cfRule>
  </conditionalFormatting>
  <conditionalFormatting sqref="B10:B11">
    <cfRule type="expression" dxfId="181" priority="1578">
      <formula>($AG13&gt;40)</formula>
    </cfRule>
  </conditionalFormatting>
  <conditionalFormatting sqref="B12 B14 B16">
    <cfRule type="expression" dxfId="180" priority="1583">
      <formula>($AG22&gt;40)</formula>
    </cfRule>
  </conditionalFormatting>
  <conditionalFormatting sqref="B17">
    <cfRule type="expression" dxfId="179" priority="1593">
      <formula>($AG23&gt;40)</formula>
    </cfRule>
  </conditionalFormatting>
  <conditionalFormatting sqref="B21">
    <cfRule type="expression" dxfId="178" priority="1599">
      <formula>($AG19&gt;40)</formula>
    </cfRule>
  </conditionalFormatting>
  <conditionalFormatting sqref="B24 B28">
    <cfRule type="expression" dxfId="177" priority="1605">
      <formula>($AG21&gt;40)</formula>
    </cfRule>
  </conditionalFormatting>
  <conditionalFormatting sqref="B25">
    <cfRule type="expression" dxfId="176" priority="1610">
      <formula>($AG20&gt;40)</formula>
    </cfRule>
  </conditionalFormatting>
  <conditionalFormatting sqref="B29">
    <cfRule type="expression" dxfId="175" priority="1615">
      <formula>($AG16&gt;40)</formula>
    </cfRule>
  </conditionalFormatting>
  <conditionalFormatting sqref="B30">
    <cfRule type="expression" dxfId="174" priority="1621">
      <formula>($AG10&gt;40)</formula>
    </cfRule>
  </conditionalFormatting>
  <conditionalFormatting sqref="B33">
    <cfRule type="expression" dxfId="173" priority="1626">
      <formula>($AG8&gt;40)</formula>
    </cfRule>
  </conditionalFormatting>
  <conditionalFormatting sqref="C4 F4 I4 L4 O4 X4 AA4 C6 F6 I6 O6 AA6">
    <cfRule type="cellIs" dxfId="172" priority="6" operator="equal">
      <formula>"Schalke 04"</formula>
    </cfRule>
  </conditionalFormatting>
  <conditionalFormatting sqref="R4 U4 L6 R6 U6 X6">
    <cfRule type="cellIs" dxfId="171" priority="5" operator="equal">
      <formula>"Schalke 04"</formula>
    </cfRule>
  </conditionalFormatting>
  <conditionalFormatting sqref="AG1:AG1048576">
    <cfRule type="top10" dxfId="170" priority="3" rank="3"/>
  </conditionalFormatting>
  <conditionalFormatting sqref="AK6:AK9">
    <cfRule type="top10" dxfId="169" priority="1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topLeftCell="A17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64</v>
      </c>
      <c r="F4" s="14" t="s">
        <v>67</v>
      </c>
      <c r="I4" s="14" t="s">
        <v>57</v>
      </c>
      <c r="L4" s="14" t="s">
        <v>65</v>
      </c>
      <c r="O4" s="14" t="s">
        <v>93</v>
      </c>
      <c r="R4" s="14" t="s">
        <v>60</v>
      </c>
      <c r="U4" s="14" t="s">
        <v>92</v>
      </c>
      <c r="X4" s="14" t="s">
        <v>91</v>
      </c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58</v>
      </c>
      <c r="I6" s="14" t="s">
        <v>61</v>
      </c>
      <c r="L6" s="14" t="s">
        <v>63</v>
      </c>
      <c r="O6" s="14" t="s">
        <v>62</v>
      </c>
      <c r="R6" s="14" t="s">
        <v>11</v>
      </c>
      <c r="U6" s="14" t="s">
        <v>94</v>
      </c>
      <c r="X6" s="14" t="s">
        <v>66</v>
      </c>
      <c r="AA6" s="14" t="s">
        <v>59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95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12</v>
      </c>
      <c r="Y7" s="65" t="s">
        <v>96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8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19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19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9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19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9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19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95</v>
      </c>
      <c r="AC8" s="17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3</v>
      </c>
      <c r="AH8" s="19">
        <f>'1.Spieltag'!AI8</f>
        <v>26</v>
      </c>
      <c r="AI8" s="20">
        <f t="shared" ref="AI8:AI25" si="10">AG8+AH8</f>
        <v>29</v>
      </c>
      <c r="AJ8" s="21">
        <f t="shared" ref="AJ8:AJ33" si="11">RANK(AI8,$AI$8:$AI$53)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96</v>
      </c>
      <c r="M9" s="16" t="s">
        <v>96</v>
      </c>
      <c r="N9" s="17">
        <f t="shared" si="4"/>
        <v>0</v>
      </c>
      <c r="O9" s="15" t="s">
        <v>12</v>
      </c>
      <c r="P9" s="16" t="s">
        <v>95</v>
      </c>
      <c r="Q9" s="17">
        <f t="shared" si="5"/>
        <v>0</v>
      </c>
      <c r="R9" s="15" t="s">
        <v>95</v>
      </c>
      <c r="S9" s="16" t="s">
        <v>2</v>
      </c>
      <c r="T9" s="17">
        <f t="shared" ref="T9:T33" si="12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12</v>
      </c>
      <c r="W9" s="17" t="str">
        <f t="shared" si="6"/>
        <v>2</v>
      </c>
      <c r="X9" s="15" t="s">
        <v>95</v>
      </c>
      <c r="Y9" s="16" t="s">
        <v>95</v>
      </c>
      <c r="Z9" s="17">
        <f t="shared" si="7"/>
        <v>0</v>
      </c>
      <c r="AA9" s="15" t="s">
        <v>96</v>
      </c>
      <c r="AB9" s="16" t="s">
        <v>2</v>
      </c>
      <c r="AC9" s="17">
        <f t="shared" si="8"/>
        <v>0</v>
      </c>
      <c r="AD9" s="24"/>
      <c r="AE9" s="22"/>
      <c r="AF9" s="17"/>
      <c r="AG9" s="18">
        <f t="shared" si="9"/>
        <v>2</v>
      </c>
      <c r="AH9" s="19">
        <f>'1.Spieltag'!AI9</f>
        <v>24</v>
      </c>
      <c r="AI9" s="20">
        <f t="shared" si="10"/>
        <v>26</v>
      </c>
      <c r="AJ9" s="21">
        <f t="shared" si="11"/>
        <v>15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"/>
        <v>0</v>
      </c>
      <c r="F10" s="15" t="s">
        <v>95</v>
      </c>
      <c r="G10" s="16" t="s">
        <v>12</v>
      </c>
      <c r="H10" s="17">
        <f t="shared" si="2"/>
        <v>0</v>
      </c>
      <c r="I10" s="15" t="s">
        <v>12</v>
      </c>
      <c r="J10" s="16" t="s">
        <v>95</v>
      </c>
      <c r="K10" s="17">
        <f t="shared" si="3"/>
        <v>0</v>
      </c>
      <c r="L10" s="15" t="s">
        <v>95</v>
      </c>
      <c r="M10" s="16" t="s">
        <v>12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2</v>
      </c>
      <c r="AA10" s="15" t="s">
        <v>95</v>
      </c>
      <c r="AB10" s="16" t="s">
        <v>12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'1.Spieltag'!AI10</f>
        <v>33</v>
      </c>
      <c r="AI10" s="20">
        <f t="shared" si="10"/>
        <v>35</v>
      </c>
      <c r="AJ10" s="21">
        <f t="shared" si="11"/>
        <v>6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95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3</v>
      </c>
      <c r="O11" s="15" t="s">
        <v>12</v>
      </c>
      <c r="P11" s="16" t="s">
        <v>12</v>
      </c>
      <c r="Q11" s="17">
        <f t="shared" si="5"/>
        <v>0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96</v>
      </c>
      <c r="W11" s="17">
        <f t="shared" si="6"/>
        <v>0</v>
      </c>
      <c r="X11" s="15" t="s">
        <v>96</v>
      </c>
      <c r="Y11" s="16" t="s">
        <v>12</v>
      </c>
      <c r="Z11" s="17">
        <f t="shared" si="7"/>
        <v>0</v>
      </c>
      <c r="AA11" s="15" t="s">
        <v>2</v>
      </c>
      <c r="AB11" s="16" t="s">
        <v>95</v>
      </c>
      <c r="AC11" s="17">
        <f t="shared" si="8"/>
        <v>0</v>
      </c>
      <c r="AD11" s="23"/>
      <c r="AE11" s="22"/>
      <c r="AF11" s="17"/>
      <c r="AG11" s="18">
        <f t="shared" si="9"/>
        <v>3</v>
      </c>
      <c r="AH11" s="19">
        <f>'1.Spieltag'!AI11</f>
        <v>24</v>
      </c>
      <c r="AI11" s="20">
        <f t="shared" si="10"/>
        <v>27</v>
      </c>
      <c r="AJ11" s="21">
        <f t="shared" si="11"/>
        <v>12</v>
      </c>
      <c r="AK11" s="1"/>
    </row>
    <row r="12" spans="1:40" ht="24.95" customHeight="1" thickBot="1" x14ac:dyDescent="0.25">
      <c r="A12" s="25">
        <f t="shared" si="0"/>
        <v>17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"/>
        <v>0</v>
      </c>
      <c r="F12" s="15" t="s">
        <v>95</v>
      </c>
      <c r="G12" s="16" t="s">
        <v>95</v>
      </c>
      <c r="H12" s="17" t="str">
        <f t="shared" si="2"/>
        <v>5</v>
      </c>
      <c r="I12" s="15" t="s">
        <v>12</v>
      </c>
      <c r="J12" s="16" t="s">
        <v>12</v>
      </c>
      <c r="K12" s="17">
        <f t="shared" si="3"/>
        <v>0</v>
      </c>
      <c r="L12" s="15" t="s">
        <v>2</v>
      </c>
      <c r="M12" s="16" t="s">
        <v>95</v>
      </c>
      <c r="N12" s="17" t="str">
        <f t="shared" si="4"/>
        <v>2</v>
      </c>
      <c r="O12" s="15" t="s">
        <v>95</v>
      </c>
      <c r="P12" s="16" t="s">
        <v>95</v>
      </c>
      <c r="Q12" s="17">
        <f t="shared" si="5"/>
        <v>0</v>
      </c>
      <c r="R12" s="15" t="s">
        <v>95</v>
      </c>
      <c r="S12" s="16" t="s">
        <v>12</v>
      </c>
      <c r="T12" s="17">
        <f t="shared" si="12"/>
        <v>0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 t="str">
        <f t="shared" si="7"/>
        <v>3</v>
      </c>
      <c r="AA12" s="15" t="s">
        <v>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10</v>
      </c>
      <c r="AH12" s="19">
        <f>'1.Spieltag'!AI12</f>
        <v>15</v>
      </c>
      <c r="AI12" s="20">
        <f t="shared" si="10"/>
        <v>25</v>
      </c>
      <c r="AJ12" s="21">
        <f t="shared" si="11"/>
        <v>17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"/>
        <v>2</v>
      </c>
      <c r="F13" s="15" t="s">
        <v>96</v>
      </c>
      <c r="G13" s="16" t="s">
        <v>12</v>
      </c>
      <c r="H13" s="17">
        <f t="shared" si="2"/>
        <v>0</v>
      </c>
      <c r="I13" s="15" t="s">
        <v>12</v>
      </c>
      <c r="J13" s="16" t="s">
        <v>95</v>
      </c>
      <c r="K13" s="17">
        <f t="shared" si="3"/>
        <v>0</v>
      </c>
      <c r="L13" s="15" t="s">
        <v>2</v>
      </c>
      <c r="M13" s="16" t="s">
        <v>96</v>
      </c>
      <c r="N13" s="17" t="str">
        <f t="shared" si="4"/>
        <v>2</v>
      </c>
      <c r="O13" s="15" t="s">
        <v>95</v>
      </c>
      <c r="P13" s="16" t="s">
        <v>12</v>
      </c>
      <c r="Q13" s="17" t="str">
        <f t="shared" si="5"/>
        <v>5</v>
      </c>
      <c r="R13" s="15" t="s">
        <v>96</v>
      </c>
      <c r="S13" s="16" t="s">
        <v>12</v>
      </c>
      <c r="T13" s="17">
        <f t="shared" si="12"/>
        <v>0</v>
      </c>
      <c r="U13" s="15" t="s">
        <v>12</v>
      </c>
      <c r="V13" s="16" t="s">
        <v>12</v>
      </c>
      <c r="W13" s="17">
        <f t="shared" si="6"/>
        <v>0</v>
      </c>
      <c r="X13" s="15" t="s">
        <v>96</v>
      </c>
      <c r="Y13" s="16" t="s">
        <v>96</v>
      </c>
      <c r="Z13" s="17">
        <f t="shared" si="7"/>
        <v>0</v>
      </c>
      <c r="AA13" s="15" t="s">
        <v>97</v>
      </c>
      <c r="AB13" s="16" t="s">
        <v>95</v>
      </c>
      <c r="AC13" s="17">
        <f t="shared" si="8"/>
        <v>0</v>
      </c>
      <c r="AD13" s="24"/>
      <c r="AE13" s="22"/>
      <c r="AF13" s="17"/>
      <c r="AG13" s="18">
        <f t="shared" si="9"/>
        <v>9</v>
      </c>
      <c r="AH13" s="19">
        <f>'1.Spieltag'!AI13</f>
        <v>15</v>
      </c>
      <c r="AI13" s="20">
        <f t="shared" si="10"/>
        <v>24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12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"/>
        <v>0</v>
      </c>
      <c r="F14" s="15" t="s">
        <v>96</v>
      </c>
      <c r="G14" s="16" t="s">
        <v>95</v>
      </c>
      <c r="H14" s="17">
        <f t="shared" si="2"/>
        <v>0</v>
      </c>
      <c r="I14" s="15" t="s">
        <v>12</v>
      </c>
      <c r="J14" s="16" t="s">
        <v>95</v>
      </c>
      <c r="K14" s="17">
        <f t="shared" si="3"/>
        <v>0</v>
      </c>
      <c r="L14" s="15" t="s">
        <v>12</v>
      </c>
      <c r="M14" s="16" t="s">
        <v>12</v>
      </c>
      <c r="N14" s="17">
        <f t="shared" si="4"/>
        <v>0</v>
      </c>
      <c r="O14" s="15" t="s">
        <v>95</v>
      </c>
      <c r="P14" s="16" t="s">
        <v>96</v>
      </c>
      <c r="Q14" s="17">
        <f t="shared" si="5"/>
        <v>0</v>
      </c>
      <c r="R14" s="15" t="s">
        <v>95</v>
      </c>
      <c r="S14" s="16" t="s">
        <v>12</v>
      </c>
      <c r="T14" s="17">
        <f t="shared" si="12"/>
        <v>0</v>
      </c>
      <c r="U14" s="15" t="s">
        <v>95</v>
      </c>
      <c r="V14" s="16" t="s">
        <v>95</v>
      </c>
      <c r="W14" s="17">
        <f t="shared" si="6"/>
        <v>0</v>
      </c>
      <c r="X14" s="15" t="s">
        <v>96</v>
      </c>
      <c r="Y14" s="16" t="s">
        <v>95</v>
      </c>
      <c r="Z14" s="17">
        <f t="shared" si="7"/>
        <v>0</v>
      </c>
      <c r="AA14" s="15" t="s">
        <v>95</v>
      </c>
      <c r="AB14" s="16" t="s">
        <v>96</v>
      </c>
      <c r="AC14" s="17">
        <f t="shared" si="8"/>
        <v>0</v>
      </c>
      <c r="AD14" s="24"/>
      <c r="AE14" s="22"/>
      <c r="AF14" s="17"/>
      <c r="AG14" s="18">
        <f t="shared" si="9"/>
        <v>0</v>
      </c>
      <c r="AH14" s="19">
        <f>'1.Spieltag'!AI14</f>
        <v>27</v>
      </c>
      <c r="AI14" s="20">
        <f t="shared" si="10"/>
        <v>27</v>
      </c>
      <c r="AJ14" s="21">
        <f t="shared" si="11"/>
        <v>12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95</v>
      </c>
      <c r="D15" s="16" t="s">
        <v>2</v>
      </c>
      <c r="E15" s="17" t="str">
        <f t="shared" si="1"/>
        <v>2</v>
      </c>
      <c r="F15" s="15" t="s">
        <v>95</v>
      </c>
      <c r="G15" s="16" t="s">
        <v>12</v>
      </c>
      <c r="H15" s="17">
        <f t="shared" si="2"/>
        <v>0</v>
      </c>
      <c r="I15" s="15" t="s">
        <v>95</v>
      </c>
      <c r="J15" s="16" t="s">
        <v>12</v>
      </c>
      <c r="K15" s="17" t="str">
        <f t="shared" si="3"/>
        <v>2</v>
      </c>
      <c r="L15" s="15" t="s">
        <v>12</v>
      </c>
      <c r="M15" s="16" t="s">
        <v>95</v>
      </c>
      <c r="N15" s="17" t="str">
        <f t="shared" si="4"/>
        <v>3</v>
      </c>
      <c r="O15" s="15" t="s">
        <v>12</v>
      </c>
      <c r="P15" s="16" t="s">
        <v>96</v>
      </c>
      <c r="Q15" s="17">
        <f t="shared" si="5"/>
        <v>0</v>
      </c>
      <c r="R15" s="15" t="s">
        <v>95</v>
      </c>
      <c r="S15" s="16" t="s">
        <v>12</v>
      </c>
      <c r="T15" s="17">
        <f t="shared" si="12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95</v>
      </c>
      <c r="Y15" s="16" t="s">
        <v>12</v>
      </c>
      <c r="Z15" s="17">
        <f t="shared" si="7"/>
        <v>0</v>
      </c>
      <c r="AA15" s="15" t="s">
        <v>12</v>
      </c>
      <c r="AB15" s="16" t="s">
        <v>95</v>
      </c>
      <c r="AC15" s="17">
        <f t="shared" si="8"/>
        <v>0</v>
      </c>
      <c r="AD15" s="24"/>
      <c r="AE15" s="22"/>
      <c r="AF15" s="17"/>
      <c r="AG15" s="18">
        <f t="shared" si="9"/>
        <v>10</v>
      </c>
      <c r="AH15" s="19">
        <f>'1.Spieltag'!AI15</f>
        <v>34</v>
      </c>
      <c r="AI15" s="20">
        <f t="shared" si="10"/>
        <v>44</v>
      </c>
      <c r="AJ15" s="21">
        <f t="shared" si="11"/>
        <v>1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95</v>
      </c>
      <c r="G16" s="16" t="s">
        <v>12</v>
      </c>
      <c r="H16" s="17">
        <f t="shared" si="2"/>
        <v>0</v>
      </c>
      <c r="I16" s="15" t="s">
        <v>95</v>
      </c>
      <c r="J16" s="16" t="s">
        <v>2</v>
      </c>
      <c r="K16" s="17" t="str">
        <f t="shared" si="3"/>
        <v>3</v>
      </c>
      <c r="L16" s="15" t="s">
        <v>12</v>
      </c>
      <c r="M16" s="16" t="s">
        <v>95</v>
      </c>
      <c r="N16" s="17" t="str">
        <f t="shared" si="4"/>
        <v>3</v>
      </c>
      <c r="O16" s="15" t="s">
        <v>95</v>
      </c>
      <c r="P16" s="16" t="s">
        <v>95</v>
      </c>
      <c r="Q16" s="17">
        <f t="shared" si="5"/>
        <v>0</v>
      </c>
      <c r="R16" s="15" t="s">
        <v>95</v>
      </c>
      <c r="S16" s="16" t="s">
        <v>2</v>
      </c>
      <c r="T16" s="17">
        <f t="shared" si="12"/>
        <v>0</v>
      </c>
      <c r="U16" s="15" t="s">
        <v>95</v>
      </c>
      <c r="V16" s="16" t="s">
        <v>95</v>
      </c>
      <c r="W16" s="17">
        <f t="shared" si="6"/>
        <v>0</v>
      </c>
      <c r="X16" s="15" t="s">
        <v>12</v>
      </c>
      <c r="Y16" s="16" t="s">
        <v>95</v>
      </c>
      <c r="Z16" s="17" t="str">
        <f t="shared" si="7"/>
        <v>2</v>
      </c>
      <c r="AA16" s="15" t="s">
        <v>95</v>
      </c>
      <c r="AB16" s="16" t="s">
        <v>95</v>
      </c>
      <c r="AC16" s="17" t="str">
        <f t="shared" si="8"/>
        <v>3</v>
      </c>
      <c r="AD16" s="24"/>
      <c r="AE16" s="22"/>
      <c r="AF16" s="17"/>
      <c r="AG16" s="18">
        <f>E16+K16+Q16+T16+N16+H16+W16+Z16+AC16+AF16</f>
        <v>11</v>
      </c>
      <c r="AH16" s="19">
        <f>'1.Spieltag'!AI16</f>
        <v>15</v>
      </c>
      <c r="AI16" s="20">
        <f t="shared" si="10"/>
        <v>26</v>
      </c>
      <c r="AJ16" s="21">
        <f t="shared" si="11"/>
        <v>15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95</v>
      </c>
      <c r="K17" s="17">
        <f t="shared" si="3"/>
        <v>0</v>
      </c>
      <c r="L17" s="15" t="s">
        <v>2</v>
      </c>
      <c r="M17" s="16" t="s">
        <v>95</v>
      </c>
      <c r="N17" s="17" t="str">
        <f t="shared" si="4"/>
        <v>2</v>
      </c>
      <c r="O17" s="15" t="s">
        <v>12</v>
      </c>
      <c r="P17" s="16" t="s">
        <v>12</v>
      </c>
      <c r="Q17" s="17">
        <f t="shared" si="5"/>
        <v>0</v>
      </c>
      <c r="R17" s="15" t="s">
        <v>12</v>
      </c>
      <c r="S17" s="16" t="s">
        <v>12</v>
      </c>
      <c r="T17" s="17">
        <f t="shared" si="12"/>
        <v>0</v>
      </c>
      <c r="U17" s="15" t="s">
        <v>12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 t="str">
        <f t="shared" si="7"/>
        <v>3</v>
      </c>
      <c r="AA17" s="15" t="s">
        <v>2</v>
      </c>
      <c r="AB17" s="16" t="s">
        <v>95</v>
      </c>
      <c r="AC17" s="17">
        <f t="shared" si="8"/>
        <v>0</v>
      </c>
      <c r="AD17" s="24"/>
      <c r="AE17" s="22"/>
      <c r="AF17" s="17"/>
      <c r="AG17" s="18">
        <f t="shared" ref="AG17:AG23" si="13">E17+H17+K17+N17+Q17+T17+W17+Z17+AC17+AF17</f>
        <v>5</v>
      </c>
      <c r="AH17" s="19">
        <f>'1.Spieltag'!AI17</f>
        <v>3</v>
      </c>
      <c r="AI17" s="20">
        <f t="shared" si="10"/>
        <v>8</v>
      </c>
      <c r="AJ17" s="21">
        <f t="shared" si="11"/>
        <v>26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"/>
        <v>0</v>
      </c>
      <c r="F18" s="15" t="s">
        <v>12</v>
      </c>
      <c r="G18" s="16" t="s">
        <v>95</v>
      </c>
      <c r="H18" s="17">
        <f t="shared" si="2"/>
        <v>0</v>
      </c>
      <c r="I18" s="15" t="s">
        <v>95</v>
      </c>
      <c r="J18" s="16" t="s">
        <v>95</v>
      </c>
      <c r="K18" s="17">
        <f t="shared" si="3"/>
        <v>0</v>
      </c>
      <c r="L18" s="15" t="s">
        <v>12</v>
      </c>
      <c r="M18" s="16" t="s">
        <v>96</v>
      </c>
      <c r="N18" s="17" t="str">
        <f t="shared" si="4"/>
        <v>2</v>
      </c>
      <c r="O18" s="15" t="s">
        <v>96</v>
      </c>
      <c r="P18" s="16" t="s">
        <v>95</v>
      </c>
      <c r="Q18" s="17" t="str">
        <f t="shared" si="5"/>
        <v>3</v>
      </c>
      <c r="R18" s="15" t="s">
        <v>96</v>
      </c>
      <c r="S18" s="16" t="s">
        <v>12</v>
      </c>
      <c r="T18" s="17">
        <f t="shared" si="12"/>
        <v>0</v>
      </c>
      <c r="U18" s="15" t="s">
        <v>95</v>
      </c>
      <c r="V18" s="16" t="s">
        <v>2</v>
      </c>
      <c r="W18" s="17" t="str">
        <f t="shared" si="6"/>
        <v>3</v>
      </c>
      <c r="X18" s="15" t="s">
        <v>2</v>
      </c>
      <c r="Y18" s="16" t="s">
        <v>96</v>
      </c>
      <c r="Z18" s="17" t="str">
        <f t="shared" si="7"/>
        <v>2</v>
      </c>
      <c r="AA18" s="15" t="s">
        <v>2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13"/>
        <v>10</v>
      </c>
      <c r="AH18" s="19">
        <f>'1.Spieltag'!AI18</f>
        <v>18</v>
      </c>
      <c r="AI18" s="20">
        <f t="shared" si="10"/>
        <v>28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"/>
        <v>0</v>
      </c>
      <c r="F19" s="15" t="s">
        <v>96</v>
      </c>
      <c r="G19" s="16" t="s">
        <v>12</v>
      </c>
      <c r="H19" s="17">
        <f t="shared" si="2"/>
        <v>0</v>
      </c>
      <c r="I19" s="15" t="s">
        <v>12</v>
      </c>
      <c r="J19" s="16" t="s">
        <v>95</v>
      </c>
      <c r="K19" s="17">
        <f t="shared" si="3"/>
        <v>0</v>
      </c>
      <c r="L19" s="15" t="s">
        <v>12</v>
      </c>
      <c r="M19" s="16" t="s">
        <v>95</v>
      </c>
      <c r="N19" s="17" t="str">
        <f t="shared" si="4"/>
        <v>3</v>
      </c>
      <c r="O19" s="15" t="s">
        <v>95</v>
      </c>
      <c r="P19" s="16" t="s">
        <v>12</v>
      </c>
      <c r="Q19" s="17" t="str">
        <f t="shared" si="5"/>
        <v>5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 t="str">
        <f t="shared" si="7"/>
        <v>2</v>
      </c>
      <c r="AA19" s="15" t="s">
        <v>12</v>
      </c>
      <c r="AB19" s="16" t="s">
        <v>95</v>
      </c>
      <c r="AC19" s="17">
        <f t="shared" si="8"/>
        <v>0</v>
      </c>
      <c r="AD19" s="24"/>
      <c r="AE19" s="22"/>
      <c r="AF19" s="17"/>
      <c r="AG19" s="18">
        <f>E19+H19+K19+N19+Q19+T19+W19+Z19+AC19+AF19</f>
        <v>10</v>
      </c>
      <c r="AH19" s="19">
        <f>'1.Spieltag'!AI19</f>
        <v>17</v>
      </c>
      <c r="AI19" s="20">
        <f t="shared" si="10"/>
        <v>27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5" t="s">
        <v>95</v>
      </c>
      <c r="G20" s="16" t="s">
        <v>96</v>
      </c>
      <c r="H20" s="17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5" t="s">
        <v>2</v>
      </c>
      <c r="J20" s="16" t="s">
        <v>95</v>
      </c>
      <c r="K20" s="17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5" t="s">
        <v>2</v>
      </c>
      <c r="M20" s="16" t="s">
        <v>12</v>
      </c>
      <c r="N20" s="17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5" t="s">
        <v>95</v>
      </c>
      <c r="P20" s="16" t="s">
        <v>95</v>
      </c>
      <c r="Q20" s="17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5" t="s">
        <v>95</v>
      </c>
      <c r="S20" s="16" t="s">
        <v>12</v>
      </c>
      <c r="T20" s="17">
        <f t="shared" si="12"/>
        <v>0</v>
      </c>
      <c r="U20" s="15" t="s">
        <v>12</v>
      </c>
      <c r="V20" s="16" t="s">
        <v>95</v>
      </c>
      <c r="W20" s="17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5" t="s">
        <v>2</v>
      </c>
      <c r="Y20" s="16" t="s">
        <v>12</v>
      </c>
      <c r="Z20" s="17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5" t="s">
        <v>12</v>
      </c>
      <c r="AB20" s="16" t="s">
        <v>95</v>
      </c>
      <c r="AC20" s="17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4"/>
      <c r="AE20" s="22"/>
      <c r="AF20" s="17"/>
      <c r="AG20" s="18">
        <f>E20+H20+K20+N20+Q20+T20+W20+Z20+AC20+AF20</f>
        <v>7</v>
      </c>
      <c r="AH20" s="19">
        <f>'1.Spieltag'!AI20</f>
        <v>31</v>
      </c>
      <c r="AI20" s="20">
        <f t="shared" si="10"/>
        <v>38</v>
      </c>
      <c r="AJ20" s="21">
        <f t="shared" si="11"/>
        <v>3</v>
      </c>
      <c r="AK20" s="1"/>
    </row>
    <row r="21" spans="1:37" ht="24.95" customHeight="1" thickBot="1" x14ac:dyDescent="0.25">
      <c r="A21" s="25">
        <f t="shared" si="0"/>
        <v>18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4"/>
        <v>0</v>
      </c>
      <c r="F21" s="15" t="s">
        <v>95</v>
      </c>
      <c r="G21" s="16" t="s">
        <v>95</v>
      </c>
      <c r="H21" s="17" t="str">
        <f t="shared" si="15"/>
        <v>5</v>
      </c>
      <c r="I21" s="15" t="s">
        <v>12</v>
      </c>
      <c r="J21" s="16" t="s">
        <v>12</v>
      </c>
      <c r="K21" s="17">
        <f t="shared" si="16"/>
        <v>0</v>
      </c>
      <c r="L21" s="15" t="s">
        <v>95</v>
      </c>
      <c r="M21" s="16" t="s">
        <v>95</v>
      </c>
      <c r="N21" s="17">
        <f t="shared" si="17"/>
        <v>0</v>
      </c>
      <c r="O21" s="15" t="s">
        <v>12</v>
      </c>
      <c r="P21" s="16" t="s">
        <v>95</v>
      </c>
      <c r="Q21" s="17">
        <f t="shared" si="18"/>
        <v>0</v>
      </c>
      <c r="R21" s="15" t="s">
        <v>95</v>
      </c>
      <c r="S21" s="16" t="s">
        <v>12</v>
      </c>
      <c r="T21" s="17">
        <f t="shared" si="12"/>
        <v>0</v>
      </c>
      <c r="U21" s="15" t="s">
        <v>95</v>
      </c>
      <c r="V21" s="16" t="s">
        <v>2</v>
      </c>
      <c r="W21" s="17" t="str">
        <f t="shared" si="19"/>
        <v>3</v>
      </c>
      <c r="X21" s="15" t="s">
        <v>12</v>
      </c>
      <c r="Y21" s="16" t="s">
        <v>12</v>
      </c>
      <c r="Z21" s="17">
        <f t="shared" si="20"/>
        <v>0</v>
      </c>
      <c r="AA21" s="15" t="s">
        <v>95</v>
      </c>
      <c r="AB21" s="16" t="s">
        <v>12</v>
      </c>
      <c r="AC21" s="17">
        <f t="shared" si="21"/>
        <v>0</v>
      </c>
      <c r="AD21" s="24"/>
      <c r="AE21" s="22"/>
      <c r="AF21" s="17"/>
      <c r="AG21" s="18">
        <f t="shared" si="13"/>
        <v>8</v>
      </c>
      <c r="AH21" s="19">
        <f>'1.Spieltag'!AI21</f>
        <v>16</v>
      </c>
      <c r="AI21" s="20">
        <f t="shared" si="10"/>
        <v>24</v>
      </c>
      <c r="AJ21" s="21">
        <f t="shared" si="11"/>
        <v>18</v>
      </c>
      <c r="AK21" s="1"/>
    </row>
    <row r="22" spans="1:37" ht="24.95" customHeight="1" thickBot="1" x14ac:dyDescent="0.25">
      <c r="A22" s="25">
        <f t="shared" si="0"/>
        <v>20</v>
      </c>
      <c r="B22" s="18" t="str">
        <f>'1.Spieltag'!B22</f>
        <v>Mike04</v>
      </c>
      <c r="C22" s="15" t="s">
        <v>12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96</v>
      </c>
      <c r="G22" s="16" t="s">
        <v>12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95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3</v>
      </c>
      <c r="O22" s="15" t="s">
        <v>12</v>
      </c>
      <c r="P22" s="16" t="s">
        <v>96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96</v>
      </c>
      <c r="S22" s="16" t="s">
        <v>12</v>
      </c>
      <c r="T22" s="17">
        <f t="shared" si="12"/>
        <v>0</v>
      </c>
      <c r="U22" s="15" t="s">
        <v>95</v>
      </c>
      <c r="V22" s="16" t="s">
        <v>95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12</v>
      </c>
      <c r="AB22" s="16" t="s">
        <v>95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 t="shared" si="13"/>
        <v>5</v>
      </c>
      <c r="AH22" s="19">
        <f>'1.Spieltag'!AI22</f>
        <v>17</v>
      </c>
      <c r="AI22" s="20">
        <f t="shared" si="10"/>
        <v>22</v>
      </c>
      <c r="AJ22" s="21">
        <f t="shared" si="11"/>
        <v>20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'1.Spieltag'!AI23</f>
        <v>11</v>
      </c>
      <c r="AI23" s="20">
        <f t="shared" si="10"/>
        <v>11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ref="A24" si="22">AJ24</f>
        <v>5</v>
      </c>
      <c r="B24" s="18" t="str">
        <f>'1.Spieltag'!B24</f>
        <v>Reinhold</v>
      </c>
      <c r="C24" s="15" t="s">
        <v>95</v>
      </c>
      <c r="D24" s="16" t="s">
        <v>12</v>
      </c>
      <c r="E24" s="17" t="str">
        <f>IF(OR(EXACT($C$7,C24)*(EXACT($D$7,D24)))=TRUE,$AN$9,IF(($D$7-$C$7=D24-C24),$AN$8,IF(OR(EXACT($C$7&gt;$D$7,C24&gt;D24)*EXACT($C$7=$D$7,C24=D24)*EXACT($C$7&lt;$D$7,C24&lt;D24)),$AN$7,0)))</f>
        <v>3</v>
      </c>
      <c r="F24" s="15" t="s">
        <v>12</v>
      </c>
      <c r="G24" s="16" t="s">
        <v>12</v>
      </c>
      <c r="H24" s="17" t="str">
        <f>IF(OR(EXACT($F$7,F24)*(EXACT($G$7,G24)))=TRUE,$AN$9,IF(($G$7-$F$7=G24-F24),$AN$8,IF(OR(EXACT($F$7&gt;$G$7,F24&gt;G24)*EXACT($F$7=$G$7,F24=G24)*EXACT($F$7&lt;$G$7,F24&lt;G24)),$AN$7,0)))</f>
        <v>3</v>
      </c>
      <c r="I24" s="15" t="s">
        <v>95</v>
      </c>
      <c r="J24" s="16" t="s">
        <v>12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95</v>
      </c>
      <c r="N24" s="17" t="str">
        <f>IF(OR(EXACT($L$7,L24)*(EXACT($M$7,M24)))=TRUE,$AN$9,IF(($M$7-$L$7=M24-L24),$AN$8,IF(OR(EXACT($L$7&gt;$M$7,L24&gt;M24)*EXACT($L$7=$M$7,L24=M24)*EXACT($L$7&lt;$M$7,L24&lt;M24)),$AN$7,0)))</f>
        <v>3</v>
      </c>
      <c r="O24" s="15" t="s">
        <v>95</v>
      </c>
      <c r="P24" s="16" t="s">
        <v>2</v>
      </c>
      <c r="Q24" s="17" t="str">
        <f>IF(OR(EXACT($O$7,O24)*(EXACT($P$7,P24)))=TRUE,$AN$9,IF(($P$7-$O$7=P24-O24),$AN$8,IF(OR(EXACT($O$7&gt;$P$7,O24&gt;P24)*EXACT($O$7=$P$7,O24=P24)*EXACT($O$7&lt;$P$7,O24&lt;P24)),$AN$7,0)))</f>
        <v>2</v>
      </c>
      <c r="R24" s="15" t="s">
        <v>95</v>
      </c>
      <c r="S24" s="16" t="s">
        <v>2</v>
      </c>
      <c r="T24" s="17">
        <f t="shared" si="12"/>
        <v>0</v>
      </c>
      <c r="U24" s="15" t="s">
        <v>12</v>
      </c>
      <c r="V24" s="16" t="s">
        <v>12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95</v>
      </c>
      <c r="Z24" s="17" t="str">
        <f>IF(OR(EXACT($X$7,X24)*(EXACT($Y$7,Y24)))=TRUE,$AN$9,IF(($Y$7-$X$7=Y24-X24),$AN$8,IF(OR(EXACT($X$7&gt;$Y$7,X24&gt;Y24)*EXACT($X$7=$Y$7,X24=Y24)*EXACT($X$7&lt;$Y$7,X24&lt;Y24)),$AN$7,0)))</f>
        <v>2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:AG25" si="23">E24+H24+K24+N24+Q24+T24+W24+Z24+AC24+AF24</f>
        <v>15</v>
      </c>
      <c r="AH24" s="19">
        <f>'1.Spieltag'!AI24</f>
        <v>21</v>
      </c>
      <c r="AI24" s="20">
        <f t="shared" si="10"/>
        <v>36</v>
      </c>
      <c r="AJ24" s="21">
        <f t="shared" si="11"/>
        <v>5</v>
      </c>
      <c r="AK24" s="1"/>
    </row>
    <row r="25" spans="1:37" ht="28.15" customHeight="1" thickBot="1" x14ac:dyDescent="0.25">
      <c r="A25" s="25">
        <f t="shared" ref="A25:A26" si="24">AJ25</f>
        <v>2</v>
      </c>
      <c r="B25" s="18" t="str">
        <f>'1.Spieltag'!B25</f>
        <v>ReneMause</v>
      </c>
      <c r="C25" s="15" t="s">
        <v>12</v>
      </c>
      <c r="D25" s="16" t="s">
        <v>95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 t="str">
        <f>IF(OR(EXACT($F$7,F25)*(EXACT($G$7,G25)))=TRUE,$AN$9,IF(($G$7-$F$7=G25-F25),$AN$8,IF(OR(EXACT($F$7&gt;$G$7,F25&gt;G25)*EXACT($F$7=$G$7,F25=G25)*EXACT($F$7&lt;$G$7,F25&lt;G25)),$AN$7,0)))</f>
        <v>5</v>
      </c>
      <c r="I25" s="15" t="s">
        <v>2</v>
      </c>
      <c r="J25" s="16" t="s">
        <v>95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12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95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12</v>
      </c>
      <c r="Y25" s="16" t="s">
        <v>96</v>
      </c>
      <c r="Z25" s="17" t="str">
        <f>IF(OR(EXACT($X$7,X25)*(EXACT($Y$7,Y25)))=TRUE,$AN$9,IF(($Y$7-$X$7=Y25-X25),$AN$8,IF(OR(EXACT($X$7&gt;$Y$7,X25&gt;Y25)*EXACT($X$7=$Y$7,X25=Y25)*EXACT($X$7&lt;$Y$7,X25&lt;Y25)),$AN$7,0)))</f>
        <v>5</v>
      </c>
      <c r="AA25" s="15" t="s">
        <v>2</v>
      </c>
      <c r="AB25" s="16" t="s">
        <v>12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si="23"/>
        <v>10</v>
      </c>
      <c r="AH25" s="19">
        <f>'1.Spieltag'!AI25</f>
        <v>29</v>
      </c>
      <c r="AI25" s="20">
        <f t="shared" si="10"/>
        <v>39</v>
      </c>
      <c r="AJ25" s="21">
        <f t="shared" si="11"/>
        <v>2</v>
      </c>
      <c r="AK25" s="1"/>
    </row>
    <row r="26" spans="1:37" ht="28.15" customHeight="1" thickBot="1" x14ac:dyDescent="0.25">
      <c r="A26" s="25">
        <f t="shared" si="24"/>
        <v>8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3</v>
      </c>
      <c r="F26" s="15" t="s">
        <v>95</v>
      </c>
      <c r="G26" s="16" t="s">
        <v>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2</v>
      </c>
      <c r="M26" s="16" t="s">
        <v>95</v>
      </c>
      <c r="N26" s="17" t="str">
        <f>IF(OR(EXACT($L$7,L26)*(EXACT($M$7,M26)))=TRUE,$AN$9,IF(($M$7-$L$7=M26-L26),$AN$8,IF(OR(EXACT($L$7&gt;$M$7,L26&gt;M26)*EXACT($L$7=$M$7,L26=M26)*EXACT($L$7&lt;$M$7,L26&lt;M26)),$AN$7,0)))</f>
        <v>2</v>
      </c>
      <c r="O26" s="15" t="s">
        <v>95</v>
      </c>
      <c r="P26" s="16" t="s">
        <v>12</v>
      </c>
      <c r="Q26" s="17" t="str">
        <f>IF(OR(EXACT($O$7,O26)*(EXACT($P$7,P26)))=TRUE,$AN$9,IF(($P$7-$O$7=P26-O26),$AN$8,IF(OR(EXACT($O$7&gt;$P$7,O26&gt;P26)*EXACT($O$7=$P$7,O26=P26)*EXACT($O$7&lt;$P$7,O26&lt;P26)),$AN$7,0)))</f>
        <v>5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 t="str">
        <f>IF(OR(EXACT($U$7,U26)*(EXACT($V$7,V26)))=TRUE,$AN$9,IF(($V$7-$U$7=V26-U26),$AN$8,IF(OR(EXACT($U$7&gt;$V$7,U26&gt;V26)*EXACT($U$7=$V$7,U26=V26)*EXACT($U$7&lt;$V$7,U26&lt;V26)),$AN$7,0)))</f>
        <v>2</v>
      </c>
      <c r="X26" s="15" t="s">
        <v>12</v>
      </c>
      <c r="Y26" s="16" t="s">
        <v>95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ref="AG26" si="25">E26+H26+K26+N26+Q26+T26+W26+Z26+AC26+AF26</f>
        <v>14</v>
      </c>
      <c r="AH26" s="19">
        <f>'1.Spieltag'!AI26</f>
        <v>15</v>
      </c>
      <c r="AI26" s="20">
        <f t="shared" ref="AI26" si="26">AG26+AH26</f>
        <v>29</v>
      </c>
      <c r="AJ26" s="21">
        <f t="shared" si="11"/>
        <v>8</v>
      </c>
      <c r="AK26" s="1"/>
    </row>
    <row r="27" spans="1:37" ht="28.15" customHeight="1" thickBot="1" x14ac:dyDescent="0.25">
      <c r="A27" s="25">
        <f t="shared" ref="A27:A33" si="27">AJ27</f>
        <v>24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si="12"/>
        <v>0</v>
      </c>
      <c r="U27" s="15" t="s">
        <v>95</v>
      </c>
      <c r="V27" s="16" t="s">
        <v>95</v>
      </c>
      <c r="W27" s="17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5" t="s">
        <v>12</v>
      </c>
      <c r="AB27" s="16" t="s">
        <v>95</v>
      </c>
      <c r="AC27" s="17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6">E27+H27+K27+N27+Q27+T27+W27+Z27+AC27+AF27</f>
        <v>2</v>
      </c>
      <c r="AH27" s="19">
        <f>'1.Spieltag'!AI27</f>
        <v>11</v>
      </c>
      <c r="AI27" s="20">
        <f t="shared" ref="AI27:AI33" si="37">AG27+AH27</f>
        <v>13</v>
      </c>
      <c r="AJ27" s="21">
        <f t="shared" si="11"/>
        <v>24</v>
      </c>
      <c r="AK27" s="1"/>
    </row>
    <row r="28" spans="1:37" ht="28.15" customHeight="1" thickBot="1" x14ac:dyDescent="0.25">
      <c r="A28" s="25">
        <f t="shared" si="27"/>
        <v>10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8"/>
        <v>0</v>
      </c>
      <c r="F28" s="15" t="s">
        <v>95</v>
      </c>
      <c r="G28" s="16" t="s">
        <v>95</v>
      </c>
      <c r="H28" s="17" t="str">
        <f t="shared" si="29"/>
        <v>5</v>
      </c>
      <c r="I28" s="15" t="s">
        <v>95</v>
      </c>
      <c r="J28" s="16" t="s">
        <v>96</v>
      </c>
      <c r="K28" s="17">
        <f t="shared" si="30"/>
        <v>0</v>
      </c>
      <c r="L28" s="15" t="s">
        <v>12</v>
      </c>
      <c r="M28" s="16" t="s">
        <v>95</v>
      </c>
      <c r="N28" s="17" t="str">
        <f t="shared" si="31"/>
        <v>3</v>
      </c>
      <c r="O28" s="15" t="s">
        <v>96</v>
      </c>
      <c r="P28" s="16" t="s">
        <v>12</v>
      </c>
      <c r="Q28" s="17" t="str">
        <f t="shared" si="32"/>
        <v>2</v>
      </c>
      <c r="R28" s="15" t="s">
        <v>96</v>
      </c>
      <c r="S28" s="16" t="s">
        <v>95</v>
      </c>
      <c r="T28" s="17">
        <f t="shared" si="12"/>
        <v>0</v>
      </c>
      <c r="U28" s="15" t="s">
        <v>95</v>
      </c>
      <c r="V28" s="16" t="s">
        <v>95</v>
      </c>
      <c r="W28" s="17">
        <f t="shared" si="33"/>
        <v>0</v>
      </c>
      <c r="X28" s="15" t="s">
        <v>95</v>
      </c>
      <c r="Y28" s="16" t="s">
        <v>96</v>
      </c>
      <c r="Z28" s="17" t="str">
        <f t="shared" si="34"/>
        <v>2</v>
      </c>
      <c r="AA28" s="15" t="s">
        <v>96</v>
      </c>
      <c r="AB28" s="16" t="s">
        <v>12</v>
      </c>
      <c r="AC28" s="17">
        <f t="shared" si="35"/>
        <v>0</v>
      </c>
      <c r="AD28" s="24"/>
      <c r="AE28" s="22"/>
      <c r="AF28" s="17"/>
      <c r="AG28" s="18">
        <f t="shared" si="36"/>
        <v>12</v>
      </c>
      <c r="AH28" s="19">
        <f>'1.Spieltag'!AI28</f>
        <v>16</v>
      </c>
      <c r="AI28" s="20">
        <f t="shared" si="37"/>
        <v>28</v>
      </c>
      <c r="AJ28" s="21">
        <f t="shared" si="11"/>
        <v>10</v>
      </c>
      <c r="AK28" s="1"/>
    </row>
    <row r="29" spans="1:37" ht="28.15" customHeight="1" thickBot="1" x14ac:dyDescent="0.25">
      <c r="A29" s="25">
        <f t="shared" si="27"/>
        <v>7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8"/>
        <v>0</v>
      </c>
      <c r="F29" s="15" t="s">
        <v>95</v>
      </c>
      <c r="G29" s="16" t="s">
        <v>12</v>
      </c>
      <c r="H29" s="17">
        <f t="shared" si="29"/>
        <v>0</v>
      </c>
      <c r="I29" s="15" t="s">
        <v>12</v>
      </c>
      <c r="J29" s="16" t="s">
        <v>96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95</v>
      </c>
      <c r="P29" s="16" t="s">
        <v>95</v>
      </c>
      <c r="Q29" s="17">
        <f t="shared" si="32"/>
        <v>0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96</v>
      </c>
      <c r="W29" s="17">
        <f t="shared" si="33"/>
        <v>0</v>
      </c>
      <c r="X29" s="15" t="s">
        <v>12</v>
      </c>
      <c r="Y29" s="16" t="s">
        <v>95</v>
      </c>
      <c r="Z29" s="17" t="str">
        <f t="shared" si="34"/>
        <v>2</v>
      </c>
      <c r="AA29" s="15" t="s">
        <v>12</v>
      </c>
      <c r="AB29" s="16" t="s">
        <v>95</v>
      </c>
      <c r="AC29" s="17">
        <f t="shared" si="35"/>
        <v>0</v>
      </c>
      <c r="AD29" s="24"/>
      <c r="AE29" s="22"/>
      <c r="AF29" s="17"/>
      <c r="AG29" s="18">
        <f t="shared" si="36"/>
        <v>2</v>
      </c>
      <c r="AH29" s="19">
        <f>'1.Spieltag'!AI29</f>
        <v>32</v>
      </c>
      <c r="AI29" s="20">
        <f t="shared" si="37"/>
        <v>34</v>
      </c>
      <c r="AJ29" s="21">
        <f t="shared" si="11"/>
        <v>7</v>
      </c>
      <c r="AK29" s="1"/>
    </row>
    <row r="30" spans="1:37" ht="28.15" customHeight="1" thickBot="1" x14ac:dyDescent="0.25">
      <c r="A30" s="25">
        <f t="shared" si="27"/>
        <v>20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28"/>
        <v>0</v>
      </c>
      <c r="F30" s="15" t="s">
        <v>96</v>
      </c>
      <c r="G30" s="16" t="s">
        <v>12</v>
      </c>
      <c r="H30" s="17">
        <f t="shared" si="29"/>
        <v>0</v>
      </c>
      <c r="I30" s="15" t="s">
        <v>12</v>
      </c>
      <c r="J30" s="16" t="s">
        <v>2</v>
      </c>
      <c r="K30" s="17" t="str">
        <f t="shared" si="30"/>
        <v>2</v>
      </c>
      <c r="L30" s="15"/>
      <c r="M30" s="16"/>
      <c r="N30" s="17"/>
      <c r="O30" s="15" t="s">
        <v>12</v>
      </c>
      <c r="P30" s="16" t="s">
        <v>12</v>
      </c>
      <c r="Q30" s="17">
        <f t="shared" si="32"/>
        <v>0</v>
      </c>
      <c r="R30" s="15" t="s">
        <v>96</v>
      </c>
      <c r="S30" s="16" t="s">
        <v>12</v>
      </c>
      <c r="T30" s="17">
        <f t="shared" si="12"/>
        <v>0</v>
      </c>
      <c r="U30" s="15" t="s">
        <v>95</v>
      </c>
      <c r="V30" s="16" t="s">
        <v>12</v>
      </c>
      <c r="W30" s="17" t="str">
        <f t="shared" si="33"/>
        <v>2</v>
      </c>
      <c r="X30" s="15" t="s">
        <v>96</v>
      </c>
      <c r="Y30" s="16" t="s">
        <v>2</v>
      </c>
      <c r="Z30" s="17">
        <f t="shared" si="34"/>
        <v>0</v>
      </c>
      <c r="AA30" s="15" t="s">
        <v>95</v>
      </c>
      <c r="AB30" s="16" t="s">
        <v>95</v>
      </c>
      <c r="AC30" s="17" t="str">
        <f t="shared" si="35"/>
        <v>3</v>
      </c>
      <c r="AD30" s="24"/>
      <c r="AE30" s="22"/>
      <c r="AF30" s="17"/>
      <c r="AG30" s="18">
        <f t="shared" si="36"/>
        <v>7</v>
      </c>
      <c r="AH30" s="19">
        <f>'1.Spieltag'!AI30</f>
        <v>15</v>
      </c>
      <c r="AI30" s="20">
        <f t="shared" si="37"/>
        <v>22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27"/>
        <v>3</v>
      </c>
      <c r="B31" s="18" t="str">
        <f>'1.Spieltag'!B31</f>
        <v>Tanja04</v>
      </c>
      <c r="C31" s="15" t="s">
        <v>95</v>
      </c>
      <c r="D31" s="16" t="s">
        <v>12</v>
      </c>
      <c r="E31" s="17" t="str">
        <f t="shared" si="28"/>
        <v>3</v>
      </c>
      <c r="F31" s="15" t="s">
        <v>96</v>
      </c>
      <c r="G31" s="16" t="s">
        <v>12</v>
      </c>
      <c r="H31" s="17">
        <f t="shared" si="29"/>
        <v>0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3</v>
      </c>
      <c r="O31" s="15" t="s">
        <v>95</v>
      </c>
      <c r="P31" s="16" t="s">
        <v>96</v>
      </c>
      <c r="Q31" s="17">
        <f t="shared" si="32"/>
        <v>0</v>
      </c>
      <c r="R31" s="15" t="s">
        <v>96</v>
      </c>
      <c r="S31" s="16" t="s">
        <v>95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3"/>
        <v>2</v>
      </c>
      <c r="X31" s="15" t="s">
        <v>12</v>
      </c>
      <c r="Y31" s="16" t="s">
        <v>96</v>
      </c>
      <c r="Z31" s="17" t="str">
        <f t="shared" si="34"/>
        <v>5</v>
      </c>
      <c r="AA31" s="15" t="s">
        <v>95</v>
      </c>
      <c r="AB31" s="16" t="s">
        <v>95</v>
      </c>
      <c r="AC31" s="17" t="str">
        <f t="shared" si="35"/>
        <v>3</v>
      </c>
      <c r="AD31" s="24"/>
      <c r="AE31" s="22"/>
      <c r="AF31" s="17"/>
      <c r="AG31" s="18">
        <f t="shared" si="36"/>
        <v>16</v>
      </c>
      <c r="AH31" s="19">
        <f>'1.Spieltag'!AI31</f>
        <v>22</v>
      </c>
      <c r="AI31" s="20">
        <f t="shared" si="37"/>
        <v>38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27"/>
        <v>23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8"/>
        <v>0</v>
      </c>
      <c r="F32" s="15" t="s">
        <v>95</v>
      </c>
      <c r="G32" s="16" t="s">
        <v>2</v>
      </c>
      <c r="H32" s="17">
        <f t="shared" si="29"/>
        <v>0</v>
      </c>
      <c r="I32" s="15" t="s">
        <v>12</v>
      </c>
      <c r="J32" s="16" t="s">
        <v>12</v>
      </c>
      <c r="K32" s="17">
        <f t="shared" si="30"/>
        <v>0</v>
      </c>
      <c r="L32" s="15" t="s">
        <v>95</v>
      </c>
      <c r="M32" s="16" t="s">
        <v>95</v>
      </c>
      <c r="N32" s="17">
        <f t="shared" si="31"/>
        <v>0</v>
      </c>
      <c r="O32" s="15" t="s">
        <v>96</v>
      </c>
      <c r="P32" s="16" t="s">
        <v>12</v>
      </c>
      <c r="Q32" s="17" t="str">
        <f t="shared" si="32"/>
        <v>2</v>
      </c>
      <c r="R32" s="15" t="s">
        <v>95</v>
      </c>
      <c r="S32" s="16" t="s">
        <v>95</v>
      </c>
      <c r="T32" s="17">
        <f t="shared" si="12"/>
        <v>0</v>
      </c>
      <c r="U32" s="15" t="s">
        <v>2</v>
      </c>
      <c r="V32" s="16" t="s">
        <v>96</v>
      </c>
      <c r="W32" s="17">
        <f t="shared" si="33"/>
        <v>0</v>
      </c>
      <c r="X32" s="15" t="s">
        <v>12</v>
      </c>
      <c r="Y32" s="16" t="s">
        <v>96</v>
      </c>
      <c r="Z32" s="17" t="str">
        <f t="shared" si="34"/>
        <v>5</v>
      </c>
      <c r="AA32" s="15" t="s">
        <v>12</v>
      </c>
      <c r="AB32" s="16" t="s">
        <v>95</v>
      </c>
      <c r="AC32" s="17">
        <f t="shared" si="35"/>
        <v>0</v>
      </c>
      <c r="AD32" s="24"/>
      <c r="AE32" s="22"/>
      <c r="AF32" s="17"/>
      <c r="AG32" s="18">
        <f t="shared" si="36"/>
        <v>7</v>
      </c>
      <c r="AH32" s="19">
        <f>'1.Spieltag'!AI32</f>
        <v>9</v>
      </c>
      <c r="AI32" s="20">
        <f t="shared" si="37"/>
        <v>16</v>
      </c>
      <c r="AJ32" s="21">
        <f t="shared" si="11"/>
        <v>23</v>
      </c>
      <c r="AK32" s="1"/>
    </row>
    <row r="33" spans="1:37" ht="28.15" customHeight="1" thickBot="1" x14ac:dyDescent="0.25">
      <c r="A33" s="25">
        <f t="shared" si="27"/>
        <v>22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si="28"/>
        <v>0</v>
      </c>
      <c r="F33" s="15" t="s">
        <v>95</v>
      </c>
      <c r="G33" s="16" t="s">
        <v>12</v>
      </c>
      <c r="H33" s="17">
        <f t="shared" si="29"/>
        <v>0</v>
      </c>
      <c r="I33" s="15" t="s">
        <v>12</v>
      </c>
      <c r="J33" s="16" t="s">
        <v>96</v>
      </c>
      <c r="K33" s="17">
        <f t="shared" si="30"/>
        <v>0</v>
      </c>
      <c r="L33" s="15" t="s">
        <v>2</v>
      </c>
      <c r="M33" s="16" t="s">
        <v>95</v>
      </c>
      <c r="N33" s="17" t="str">
        <f t="shared" si="31"/>
        <v>2</v>
      </c>
      <c r="O33" s="15" t="s">
        <v>12</v>
      </c>
      <c r="P33" s="16" t="s">
        <v>12</v>
      </c>
      <c r="Q33" s="17">
        <f t="shared" si="32"/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>
        <f t="shared" si="33"/>
        <v>0</v>
      </c>
      <c r="X33" s="15" t="s">
        <v>12</v>
      </c>
      <c r="Y33" s="16" t="s">
        <v>95</v>
      </c>
      <c r="Z33" s="17" t="str">
        <f t="shared" si="34"/>
        <v>2</v>
      </c>
      <c r="AA33" s="15" t="s">
        <v>2</v>
      </c>
      <c r="AB33" s="16" t="s">
        <v>95</v>
      </c>
      <c r="AC33" s="17">
        <f t="shared" si="35"/>
        <v>0</v>
      </c>
      <c r="AD33" s="24"/>
      <c r="AE33" s="22"/>
      <c r="AF33" s="17"/>
      <c r="AG33" s="18">
        <f t="shared" si="36"/>
        <v>4</v>
      </c>
      <c r="AH33" s="19">
        <f>'1.Spieltag'!AI33</f>
        <v>13</v>
      </c>
      <c r="AI33" s="20">
        <f t="shared" si="37"/>
        <v>17</v>
      </c>
      <c r="AJ33" s="21">
        <f t="shared" si="11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4"/>
      <c r="AE1" s="62"/>
      <c r="AF1" s="62"/>
      <c r="AJ1" s="28"/>
    </row>
    <row r="2" spans="1:46" ht="12" x14ac:dyDescent="0.2">
      <c r="B2" s="14"/>
      <c r="AD2" s="14"/>
      <c r="AE2" s="63"/>
      <c r="AF2" s="63"/>
    </row>
    <row r="3" spans="1:46" ht="12" x14ac:dyDescent="0.2">
      <c r="B3" s="14"/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66</v>
      </c>
      <c r="F4" s="14" t="s">
        <v>67</v>
      </c>
      <c r="I4" s="14" t="s">
        <v>58</v>
      </c>
      <c r="L4" s="14" t="s">
        <v>59</v>
      </c>
      <c r="O4" s="14" t="s">
        <v>61</v>
      </c>
      <c r="R4" s="14" t="s">
        <v>11</v>
      </c>
      <c r="U4" s="14" t="s">
        <v>68</v>
      </c>
      <c r="X4" s="14" t="s">
        <v>63</v>
      </c>
      <c r="AA4" s="14" t="s">
        <v>94</v>
      </c>
      <c r="AE4" s="64"/>
      <c r="AF4" s="64"/>
      <c r="AJ4" s="41"/>
    </row>
    <row r="5" spans="1:46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  <c r="AT5" s="1" t="s">
        <v>87</v>
      </c>
    </row>
    <row r="6" spans="1:46" ht="16.5" thickBot="1" x14ac:dyDescent="0.3">
      <c r="C6" s="14" t="s">
        <v>60</v>
      </c>
      <c r="F6" s="14" t="s">
        <v>64</v>
      </c>
      <c r="I6" s="14" t="s">
        <v>57</v>
      </c>
      <c r="L6" s="14" t="s">
        <v>65</v>
      </c>
      <c r="O6" s="14" t="s">
        <v>62</v>
      </c>
      <c r="R6" s="14" t="s">
        <v>91</v>
      </c>
      <c r="U6" s="14" t="s">
        <v>56</v>
      </c>
      <c r="X6" s="14" t="s">
        <v>92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95</v>
      </c>
      <c r="D8" s="16" t="s">
        <v>12</v>
      </c>
      <c r="E8" s="17">
        <f t="shared" ref="E8:E2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0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0" si="3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0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>IF(OR(EXACT($R$7,R8)*(EXACT($S$7,S8)))=TRUE,$AN$9,IF(($S$7-$R$7=S8-R8),$AN$8,IF(OR(EXACT($R$7&gt;$S$7,R8&gt;S8)*EXACT($R$7=$S$7,R8=S8)*EXACT($R$7&lt;$S$7,R8&lt;S8)),$AN$7,0)))*4</f>
        <v>20</v>
      </c>
      <c r="U8" s="15" t="s">
        <v>2</v>
      </c>
      <c r="V8" s="16" t="s">
        <v>2</v>
      </c>
      <c r="W8" s="17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12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7" si="8">E8+H8+K8+N8+Q8+T8+W8+Z8+AC8+AF8</f>
        <v>27</v>
      </c>
      <c r="AH8" s="19">
        <f>'2.Spieltag '!AI8</f>
        <v>29</v>
      </c>
      <c r="AI8" s="20">
        <f t="shared" ref="AI8:AI23" si="9">AG8+AH8</f>
        <v>56</v>
      </c>
      <c r="AJ8" s="21">
        <f t="shared" ref="AJ8:AJ33" si="10">RANK(AI8,$AI$8:$AI$53)</f>
        <v>7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si="1"/>
        <v>5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2</v>
      </c>
      <c r="M9" s="16" t="s">
        <v>95</v>
      </c>
      <c r="N9" s="17" t="str">
        <f t="shared" si="4"/>
        <v>3</v>
      </c>
      <c r="O9" s="15" t="s">
        <v>12</v>
      </c>
      <c r="P9" s="16" t="s">
        <v>95</v>
      </c>
      <c r="Q9" s="17" t="str">
        <f t="shared" si="5"/>
        <v>2</v>
      </c>
      <c r="R9" s="15" t="s">
        <v>2</v>
      </c>
      <c r="S9" s="16" t="s">
        <v>95</v>
      </c>
      <c r="T9" s="17">
        <f t="shared" ref="T9:T33" si="11">IF(OR(EXACT($R$7,R9)*(EXACT($S$7,S9)))=TRUE,$AN$9,IF(($S$7-$R$7=S9-R9),$AN$8,IF(OR(EXACT($R$7&gt;$S$7,R9&gt;S9)*EXACT($R$7=$S$7,R9=S9)*EXACT($R$7&lt;$S$7,R9&lt;S9)),$AN$7,0)))*4</f>
        <v>8</v>
      </c>
      <c r="U9" s="15" t="s">
        <v>95</v>
      </c>
      <c r="V9" s="16" t="s">
        <v>12</v>
      </c>
      <c r="W9" s="17">
        <f t="shared" si="6"/>
        <v>0</v>
      </c>
      <c r="X9" s="15" t="s">
        <v>12</v>
      </c>
      <c r="Y9" s="16" t="s">
        <v>12</v>
      </c>
      <c r="Z9" s="17">
        <f t="shared" ref="Z9:Z26" si="12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18</v>
      </c>
      <c r="AH9" s="19">
        <f>'2.Spieltag '!AI9</f>
        <v>26</v>
      </c>
      <c r="AI9" s="20">
        <f t="shared" si="9"/>
        <v>44</v>
      </c>
      <c r="AJ9" s="21">
        <f t="shared" si="10"/>
        <v>15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5</v>
      </c>
      <c r="F10" s="15" t="s">
        <v>12</v>
      </c>
      <c r="G10" s="16" t="s">
        <v>95</v>
      </c>
      <c r="H10" s="17" t="str">
        <f t="shared" si="2"/>
        <v>5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 t="str">
        <f t="shared" si="4"/>
        <v>2</v>
      </c>
      <c r="O10" s="15" t="s">
        <v>95</v>
      </c>
      <c r="P10" s="16" t="s">
        <v>96</v>
      </c>
      <c r="Q10" s="17" t="str">
        <f t="shared" si="5"/>
        <v>2</v>
      </c>
      <c r="R10" s="15" t="s">
        <v>12</v>
      </c>
      <c r="S10" s="16" t="s">
        <v>96</v>
      </c>
      <c r="T10" s="17">
        <f t="shared" si="11"/>
        <v>8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22</v>
      </c>
      <c r="AH10" s="19">
        <f>'2.Spieltag '!AI10</f>
        <v>35</v>
      </c>
      <c r="AI10" s="20">
        <f t="shared" si="9"/>
        <v>57</v>
      </c>
      <c r="AJ10" s="21">
        <f t="shared" si="10"/>
        <v>6</v>
      </c>
      <c r="AK10" s="1"/>
    </row>
    <row r="11" spans="1:46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96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2</v>
      </c>
      <c r="O11" s="15" t="s">
        <v>95</v>
      </c>
      <c r="P11" s="16" t="s">
        <v>96</v>
      </c>
      <c r="Q11" s="17" t="str">
        <f t="shared" si="5"/>
        <v>2</v>
      </c>
      <c r="R11" s="15" t="s">
        <v>12</v>
      </c>
      <c r="S11" s="16" t="s">
        <v>95</v>
      </c>
      <c r="T11" s="17">
        <f t="shared" si="11"/>
        <v>20</v>
      </c>
      <c r="U11" s="15" t="s">
        <v>96</v>
      </c>
      <c r="V11" s="16" t="s">
        <v>12</v>
      </c>
      <c r="W11" s="17">
        <f t="shared" si="6"/>
        <v>0</v>
      </c>
      <c r="X11" s="15" t="s">
        <v>95</v>
      </c>
      <c r="Y11" s="16" t="s">
        <v>95</v>
      </c>
      <c r="Z11" s="17">
        <f t="shared" si="12"/>
        <v>0</v>
      </c>
      <c r="AA11" s="15" t="s">
        <v>95</v>
      </c>
      <c r="AB11" s="16" t="s">
        <v>96</v>
      </c>
      <c r="AC11" s="17">
        <f t="shared" si="7"/>
        <v>0</v>
      </c>
      <c r="AD11" s="24"/>
      <c r="AE11" s="22"/>
      <c r="AF11" s="17"/>
      <c r="AG11" s="18">
        <f t="shared" si="8"/>
        <v>24</v>
      </c>
      <c r="AH11" s="19">
        <f>'2.Spieltag '!AI11</f>
        <v>27</v>
      </c>
      <c r="AI11" s="20">
        <f t="shared" si="9"/>
        <v>51</v>
      </c>
      <c r="AJ11" s="21">
        <f t="shared" si="10"/>
        <v>10</v>
      </c>
      <c r="AK11" s="1"/>
    </row>
    <row r="12" spans="1:46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"/>
        <v>5</v>
      </c>
      <c r="F12" s="15" t="s">
        <v>12</v>
      </c>
      <c r="G12" s="16" t="s">
        <v>95</v>
      </c>
      <c r="H12" s="17" t="str">
        <f t="shared" si="2"/>
        <v>5</v>
      </c>
      <c r="I12" s="15" t="s">
        <v>2</v>
      </c>
      <c r="J12" s="16" t="s">
        <v>95</v>
      </c>
      <c r="K12" s="17">
        <f t="shared" si="3"/>
        <v>0</v>
      </c>
      <c r="L12" s="15" t="s">
        <v>95</v>
      </c>
      <c r="M12" s="16" t="s">
        <v>95</v>
      </c>
      <c r="N12" s="17">
        <f t="shared" si="4"/>
        <v>0</v>
      </c>
      <c r="O12" s="15" t="s">
        <v>12</v>
      </c>
      <c r="P12" s="16" t="s">
        <v>95</v>
      </c>
      <c r="Q12" s="17" t="str">
        <f t="shared" si="5"/>
        <v>2</v>
      </c>
      <c r="R12" s="15" t="s">
        <v>2</v>
      </c>
      <c r="S12" s="16" t="s">
        <v>95</v>
      </c>
      <c r="T12" s="17">
        <f t="shared" si="11"/>
        <v>8</v>
      </c>
      <c r="U12" s="15" t="s">
        <v>2</v>
      </c>
      <c r="V12" s="16" t="s">
        <v>95</v>
      </c>
      <c r="W12" s="17">
        <f t="shared" si="6"/>
        <v>0</v>
      </c>
      <c r="X12" s="15" t="s">
        <v>95</v>
      </c>
      <c r="Y12" s="16" t="s">
        <v>2</v>
      </c>
      <c r="Z12" s="17" t="str">
        <f t="shared" si="12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23</v>
      </c>
      <c r="AH12" s="19">
        <f>'2.Spieltag '!AI12</f>
        <v>25</v>
      </c>
      <c r="AI12" s="20">
        <f t="shared" si="9"/>
        <v>48</v>
      </c>
      <c r="AJ12" s="21">
        <f t="shared" si="10"/>
        <v>11</v>
      </c>
      <c r="AK12" s="1"/>
    </row>
    <row r="13" spans="1:46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96</v>
      </c>
      <c r="J13" s="16" t="s">
        <v>12</v>
      </c>
      <c r="K13" s="17" t="str">
        <f t="shared" si="3"/>
        <v>2</v>
      </c>
      <c r="L13" s="15" t="s">
        <v>2</v>
      </c>
      <c r="M13" s="16" t="s">
        <v>95</v>
      </c>
      <c r="N13" s="17" t="str">
        <f t="shared" si="4"/>
        <v>3</v>
      </c>
      <c r="O13" s="15" t="s">
        <v>12</v>
      </c>
      <c r="P13" s="16" t="s">
        <v>96</v>
      </c>
      <c r="Q13" s="17" t="str">
        <f t="shared" si="5"/>
        <v>3</v>
      </c>
      <c r="R13" s="15" t="s">
        <v>2</v>
      </c>
      <c r="S13" s="16" t="s">
        <v>96</v>
      </c>
      <c r="T13" s="17">
        <f t="shared" si="11"/>
        <v>8</v>
      </c>
      <c r="U13" s="15" t="s">
        <v>95</v>
      </c>
      <c r="V13" s="16" t="s">
        <v>96</v>
      </c>
      <c r="W13" s="17">
        <f t="shared" si="6"/>
        <v>0</v>
      </c>
      <c r="X13" s="15" t="s">
        <v>95</v>
      </c>
      <c r="Y13" s="16" t="s">
        <v>97</v>
      </c>
      <c r="Z13" s="17" t="str">
        <f t="shared" si="12"/>
        <v>2</v>
      </c>
      <c r="AA13" s="15" t="s">
        <v>12</v>
      </c>
      <c r="AB13" s="16" t="s">
        <v>96</v>
      </c>
      <c r="AC13" s="17">
        <f t="shared" si="7"/>
        <v>0</v>
      </c>
      <c r="AD13" s="23"/>
      <c r="AE13" s="22"/>
      <c r="AF13" s="17"/>
      <c r="AG13" s="18">
        <f t="shared" si="8"/>
        <v>18</v>
      </c>
      <c r="AH13" s="19">
        <f>'2.Spieltag '!AI13</f>
        <v>24</v>
      </c>
      <c r="AI13" s="20">
        <f t="shared" si="9"/>
        <v>42</v>
      </c>
      <c r="AJ13" s="21">
        <f t="shared" si="10"/>
        <v>17</v>
      </c>
      <c r="AK13" s="1"/>
    </row>
    <row r="14" spans="1:46" ht="24.95" customHeight="1" thickBot="1" x14ac:dyDescent="0.25">
      <c r="A14" s="25">
        <f t="shared" si="0"/>
        <v>21</v>
      </c>
      <c r="B14" s="18" t="str">
        <f>'1.Spieltag'!B14</f>
        <v>FlorianS04</v>
      </c>
      <c r="C14" s="15" t="s">
        <v>95</v>
      </c>
      <c r="D14" s="16" t="s">
        <v>2</v>
      </c>
      <c r="E14" s="17">
        <f t="shared" si="1"/>
        <v>0</v>
      </c>
      <c r="F14" s="15" t="s">
        <v>95</v>
      </c>
      <c r="G14" s="16" t="s">
        <v>96</v>
      </c>
      <c r="H14" s="17" t="str">
        <f t="shared" si="2"/>
        <v>3</v>
      </c>
      <c r="I14" s="15" t="s">
        <v>2</v>
      </c>
      <c r="J14" s="16" t="s">
        <v>95</v>
      </c>
      <c r="K14" s="17">
        <f t="shared" si="3"/>
        <v>0</v>
      </c>
      <c r="L14" s="15" t="s">
        <v>12</v>
      </c>
      <c r="M14" s="16" t="s">
        <v>95</v>
      </c>
      <c r="N14" s="17" t="str">
        <f t="shared" si="4"/>
        <v>2</v>
      </c>
      <c r="O14" s="15" t="s">
        <v>12</v>
      </c>
      <c r="P14" s="16" t="s">
        <v>12</v>
      </c>
      <c r="Q14" s="17">
        <f t="shared" si="5"/>
        <v>0</v>
      </c>
      <c r="R14" s="15" t="s">
        <v>12</v>
      </c>
      <c r="S14" s="16" t="s">
        <v>12</v>
      </c>
      <c r="T14" s="17">
        <f t="shared" si="11"/>
        <v>0</v>
      </c>
      <c r="U14" s="15" t="s">
        <v>95</v>
      </c>
      <c r="V14" s="16" t="s">
        <v>96</v>
      </c>
      <c r="W14" s="17">
        <f t="shared" si="6"/>
        <v>0</v>
      </c>
      <c r="X14" s="15" t="s">
        <v>96</v>
      </c>
      <c r="Y14" s="16" t="s">
        <v>95</v>
      </c>
      <c r="Z14" s="17" t="str">
        <f t="shared" si="12"/>
        <v>2</v>
      </c>
      <c r="AA14" s="15" t="s">
        <v>2</v>
      </c>
      <c r="AB14" s="16" t="s">
        <v>95</v>
      </c>
      <c r="AC14" s="17">
        <f t="shared" si="7"/>
        <v>0</v>
      </c>
      <c r="AD14" s="24"/>
      <c r="AE14" s="22"/>
      <c r="AF14" s="17"/>
      <c r="AG14" s="18">
        <f t="shared" si="8"/>
        <v>7</v>
      </c>
      <c r="AH14" s="19">
        <f>'2.Spieltag '!AI14</f>
        <v>27</v>
      </c>
      <c r="AI14" s="20">
        <f t="shared" si="9"/>
        <v>34</v>
      </c>
      <c r="AJ14" s="21">
        <f t="shared" si="10"/>
        <v>21</v>
      </c>
      <c r="AK14" s="1"/>
    </row>
    <row r="15" spans="1:46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"/>
        <v>0</v>
      </c>
      <c r="F15" s="15" t="s">
        <v>12</v>
      </c>
      <c r="G15" s="16" t="s">
        <v>12</v>
      </c>
      <c r="H15" s="17">
        <f t="shared" si="2"/>
        <v>0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>
        <f t="shared" si="4"/>
        <v>0</v>
      </c>
      <c r="O15" s="15" t="s">
        <v>95</v>
      </c>
      <c r="P15" s="16" t="s">
        <v>12</v>
      </c>
      <c r="Q15" s="17">
        <f t="shared" si="5"/>
        <v>0</v>
      </c>
      <c r="R15" s="15" t="s">
        <v>12</v>
      </c>
      <c r="S15" s="16" t="s">
        <v>95</v>
      </c>
      <c r="T15" s="17">
        <f t="shared" si="11"/>
        <v>20</v>
      </c>
      <c r="U15" s="15" t="s">
        <v>2</v>
      </c>
      <c r="V15" s="16" t="s">
        <v>95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'2.Spieltag '!AI15</f>
        <v>44</v>
      </c>
      <c r="AI15" s="20">
        <f t="shared" si="9"/>
        <v>64</v>
      </c>
      <c r="AJ15" s="21">
        <f t="shared" si="10"/>
        <v>2</v>
      </c>
      <c r="AK15" s="1"/>
    </row>
    <row r="16" spans="1:46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95</v>
      </c>
      <c r="D16" s="16" t="s">
        <v>2</v>
      </c>
      <c r="E16" s="17">
        <f t="shared" si="1"/>
        <v>0</v>
      </c>
      <c r="F16" s="15" t="s">
        <v>95</v>
      </c>
      <c r="G16" s="16" t="s">
        <v>95</v>
      </c>
      <c r="H16" s="17">
        <f t="shared" si="2"/>
        <v>0</v>
      </c>
      <c r="I16" s="15" t="s">
        <v>2</v>
      </c>
      <c r="J16" s="16" t="s">
        <v>95</v>
      </c>
      <c r="K16" s="17">
        <f t="shared" si="3"/>
        <v>0</v>
      </c>
      <c r="L16" s="15" t="s">
        <v>95</v>
      </c>
      <c r="M16" s="16" t="s">
        <v>95</v>
      </c>
      <c r="N16" s="17">
        <f t="shared" si="4"/>
        <v>0</v>
      </c>
      <c r="O16" s="15" t="s">
        <v>95</v>
      </c>
      <c r="P16" s="16" t="s">
        <v>12</v>
      </c>
      <c r="Q16" s="17">
        <f t="shared" si="5"/>
        <v>0</v>
      </c>
      <c r="R16" s="15" t="s">
        <v>12</v>
      </c>
      <c r="S16" s="16" t="s">
        <v>96</v>
      </c>
      <c r="T16" s="17">
        <f t="shared" si="11"/>
        <v>8</v>
      </c>
      <c r="U16" s="15" t="s">
        <v>95</v>
      </c>
      <c r="V16" s="16" t="s">
        <v>96</v>
      </c>
      <c r="W16" s="17">
        <f t="shared" si="6"/>
        <v>0</v>
      </c>
      <c r="X16" s="15" t="s">
        <v>96</v>
      </c>
      <c r="Y16" s="16" t="s">
        <v>95</v>
      </c>
      <c r="Z16" s="17" t="str">
        <f t="shared" si="12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10</v>
      </c>
      <c r="AH16" s="19">
        <f>'2.Spieltag '!AI16</f>
        <v>26</v>
      </c>
      <c r="AI16" s="20">
        <f t="shared" si="9"/>
        <v>36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95</v>
      </c>
      <c r="M17" s="16" t="s">
        <v>95</v>
      </c>
      <c r="N17" s="17">
        <f t="shared" si="4"/>
        <v>0</v>
      </c>
      <c r="O17" s="15" t="s">
        <v>95</v>
      </c>
      <c r="P17" s="16" t="s">
        <v>12</v>
      </c>
      <c r="Q17" s="17">
        <f t="shared" si="5"/>
        <v>0</v>
      </c>
      <c r="R17" s="15" t="s">
        <v>12</v>
      </c>
      <c r="S17" s="16" t="s">
        <v>95</v>
      </c>
      <c r="T17" s="17">
        <f t="shared" si="11"/>
        <v>20</v>
      </c>
      <c r="U17" s="15" t="s">
        <v>95</v>
      </c>
      <c r="V17" s="16" t="s">
        <v>12</v>
      </c>
      <c r="W17" s="17">
        <f t="shared" si="6"/>
        <v>0</v>
      </c>
      <c r="X17" s="15" t="s">
        <v>2</v>
      </c>
      <c r="Y17" s="16" t="s">
        <v>12</v>
      </c>
      <c r="Z17" s="17">
        <f t="shared" si="12"/>
        <v>0</v>
      </c>
      <c r="AA17" s="15" t="s">
        <v>12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20</v>
      </c>
      <c r="AH17" s="19">
        <f>'2.Spieltag '!AI17</f>
        <v>8</v>
      </c>
      <c r="AI17" s="20">
        <f t="shared" si="9"/>
        <v>28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"/>
        <v>3</v>
      </c>
      <c r="F18" s="15" t="s">
        <v>96</v>
      </c>
      <c r="G18" s="16" t="s">
        <v>12</v>
      </c>
      <c r="H18" s="17">
        <f t="shared" si="2"/>
        <v>0</v>
      </c>
      <c r="I18" s="15" t="s">
        <v>95</v>
      </c>
      <c r="J18" s="16" t="s">
        <v>12</v>
      </c>
      <c r="K18" s="17" t="str">
        <f t="shared" si="3"/>
        <v>5</v>
      </c>
      <c r="L18" s="15" t="s">
        <v>2</v>
      </c>
      <c r="M18" s="16" t="s">
        <v>95</v>
      </c>
      <c r="N18" s="17" t="str">
        <f t="shared" si="4"/>
        <v>3</v>
      </c>
      <c r="O18" s="15" t="s">
        <v>12</v>
      </c>
      <c r="P18" s="16" t="s">
        <v>96</v>
      </c>
      <c r="Q18" s="17" t="str">
        <f t="shared" si="5"/>
        <v>3</v>
      </c>
      <c r="R18" s="15" t="s">
        <v>2</v>
      </c>
      <c r="S18" s="16" t="s">
        <v>95</v>
      </c>
      <c r="T18" s="17">
        <f t="shared" si="11"/>
        <v>8</v>
      </c>
      <c r="U18" s="15" t="s">
        <v>95</v>
      </c>
      <c r="V18" s="16" t="s">
        <v>12</v>
      </c>
      <c r="W18" s="17">
        <f t="shared" si="6"/>
        <v>0</v>
      </c>
      <c r="X18" s="15" t="s">
        <v>96</v>
      </c>
      <c r="Y18" s="16" t="s">
        <v>95</v>
      </c>
      <c r="Z18" s="17" t="str">
        <f t="shared" si="12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>E18+K18+Q18+T18+N18+H18+W18+Z18+AC18+AF18</f>
        <v>24</v>
      </c>
      <c r="AH18" s="19">
        <f>'2.Spieltag '!AI18</f>
        <v>28</v>
      </c>
      <c r="AI18" s="20">
        <f t="shared" si="9"/>
        <v>52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"/>
        <v>0</v>
      </c>
      <c r="F19" s="15" t="s">
        <v>95</v>
      </c>
      <c r="G19" s="16" t="s">
        <v>12</v>
      </c>
      <c r="H19" s="17">
        <f t="shared" si="2"/>
        <v>0</v>
      </c>
      <c r="I19" s="15" t="s">
        <v>95</v>
      </c>
      <c r="J19" s="16" t="s">
        <v>95</v>
      </c>
      <c r="K19" s="17">
        <f t="shared" si="3"/>
        <v>0</v>
      </c>
      <c r="L19" s="15" t="s">
        <v>12</v>
      </c>
      <c r="M19" s="16" t="s">
        <v>96</v>
      </c>
      <c r="N19" s="17" t="str">
        <f t="shared" si="4"/>
        <v>5</v>
      </c>
      <c r="O19" s="15" t="s">
        <v>95</v>
      </c>
      <c r="P19" s="16" t="s">
        <v>12</v>
      </c>
      <c r="Q19" s="17">
        <f t="shared" si="5"/>
        <v>0</v>
      </c>
      <c r="R19" s="15" t="s">
        <v>12</v>
      </c>
      <c r="S19" s="16" t="s">
        <v>95</v>
      </c>
      <c r="T19" s="17">
        <f t="shared" si="11"/>
        <v>20</v>
      </c>
      <c r="U19" s="15" t="s">
        <v>12</v>
      </c>
      <c r="V19" s="16" t="s">
        <v>95</v>
      </c>
      <c r="W19" s="17">
        <f t="shared" si="6"/>
        <v>0</v>
      </c>
      <c r="X19" s="15" t="s">
        <v>95</v>
      </c>
      <c r="Y19" s="16" t="s">
        <v>12</v>
      </c>
      <c r="Z19" s="17" t="str">
        <f t="shared" si="12"/>
        <v>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E19+K19+Q19+T19+N19+H19+W19+Z19+AC19+AF19</f>
        <v>27</v>
      </c>
      <c r="AH19" s="19">
        <f>'2.Spieltag '!AI19</f>
        <v>27</v>
      </c>
      <c r="AI19" s="20">
        <f t="shared" si="9"/>
        <v>54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"/>
        <v>2</v>
      </c>
      <c r="F20" s="15" t="s">
        <v>95</v>
      </c>
      <c r="G20" s="16" t="s">
        <v>95</v>
      </c>
      <c r="H20" s="17">
        <f t="shared" si="2"/>
        <v>0</v>
      </c>
      <c r="I20" s="15" t="s">
        <v>12</v>
      </c>
      <c r="J20" s="16" t="s">
        <v>95</v>
      </c>
      <c r="K20" s="17">
        <f t="shared" si="3"/>
        <v>0</v>
      </c>
      <c r="L20" s="15" t="s">
        <v>12</v>
      </c>
      <c r="M20" s="16" t="s">
        <v>95</v>
      </c>
      <c r="N20" s="17" t="str">
        <f t="shared" si="4"/>
        <v>2</v>
      </c>
      <c r="O20" s="15" t="s">
        <v>2</v>
      </c>
      <c r="P20" s="16" t="s">
        <v>95</v>
      </c>
      <c r="Q20" s="17" t="str">
        <f t="shared" si="5"/>
        <v>5</v>
      </c>
      <c r="R20" s="15" t="s">
        <v>95</v>
      </c>
      <c r="S20" s="16" t="s">
        <v>96</v>
      </c>
      <c r="T20" s="17">
        <f t="shared" si="11"/>
        <v>12</v>
      </c>
      <c r="U20" s="15" t="s">
        <v>12</v>
      </c>
      <c r="V20" s="16" t="s">
        <v>95</v>
      </c>
      <c r="W20" s="17">
        <f t="shared" si="6"/>
        <v>0</v>
      </c>
      <c r="X20" s="15" t="s">
        <v>95</v>
      </c>
      <c r="Y20" s="16" t="s">
        <v>12</v>
      </c>
      <c r="Z20" s="17" t="str">
        <f t="shared" si="12"/>
        <v>2</v>
      </c>
      <c r="AA20" s="15" t="s">
        <v>2</v>
      </c>
      <c r="AB20" s="16" t="s">
        <v>96</v>
      </c>
      <c r="AC20" s="17">
        <f t="shared" si="7"/>
        <v>0</v>
      </c>
      <c r="AD20" s="24"/>
      <c r="AE20" s="22"/>
      <c r="AF20" s="17"/>
      <c r="AG20" s="18">
        <f>E20+K20+Q20+T20+N20+H20+W20+Z20+AC20+AF20</f>
        <v>23</v>
      </c>
      <c r="AH20" s="19">
        <f>'2.Spieltag '!AI20</f>
        <v>38</v>
      </c>
      <c r="AI20" s="20">
        <f t="shared" si="9"/>
        <v>61</v>
      </c>
      <c r="AJ20" s="21">
        <f t="shared" si="10"/>
        <v>3</v>
      </c>
      <c r="AK20" s="1"/>
    </row>
    <row r="21" spans="1:37" ht="24.95" customHeight="1" thickBot="1" x14ac:dyDescent="0.25">
      <c r="A21" s="25">
        <f t="shared" si="0"/>
        <v>17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5" t="s">
        <v>12</v>
      </c>
      <c r="G21" s="16" t="s">
        <v>95</v>
      </c>
      <c r="H21" s="17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5" t="s">
        <v>12</v>
      </c>
      <c r="J21" s="16" t="s">
        <v>95</v>
      </c>
      <c r="K21" s="17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5" t="s">
        <v>2</v>
      </c>
      <c r="M21" s="16" t="s">
        <v>95</v>
      </c>
      <c r="N21" s="17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96</v>
      </c>
      <c r="Q21" s="17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5" t="s">
        <v>2</v>
      </c>
      <c r="S21" s="16" t="s">
        <v>95</v>
      </c>
      <c r="T21" s="17">
        <f t="shared" si="11"/>
        <v>8</v>
      </c>
      <c r="U21" s="15" t="s">
        <v>12</v>
      </c>
      <c r="V21" s="16" t="s">
        <v>96</v>
      </c>
      <c r="W21" s="17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5" t="s">
        <v>95</v>
      </c>
      <c r="Y21" s="16" t="s">
        <v>95</v>
      </c>
      <c r="Z21" s="17">
        <f t="shared" si="12"/>
        <v>0</v>
      </c>
      <c r="AA21" s="15" t="s">
        <v>95</v>
      </c>
      <c r="AB21" s="16" t="s">
        <v>96</v>
      </c>
      <c r="AC21" s="17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4"/>
      <c r="AE21" s="22"/>
      <c r="AF21" s="17"/>
      <c r="AG21" s="18">
        <f>E21+K21+Q21+T21+N21+H21+W21+Z21+AC21+AF21</f>
        <v>18</v>
      </c>
      <c r="AH21" s="19">
        <f>'2.Spieltag '!AI21</f>
        <v>24</v>
      </c>
      <c r="AI21" s="20">
        <f t="shared" si="9"/>
        <v>42</v>
      </c>
      <c r="AJ21" s="21">
        <f t="shared" si="10"/>
        <v>17</v>
      </c>
      <c r="AK21" s="1"/>
    </row>
    <row r="22" spans="1:37" ht="24.95" customHeight="1" thickBot="1" x14ac:dyDescent="0.25">
      <c r="A22" s="25">
        <f t="shared" si="0"/>
        <v>17</v>
      </c>
      <c r="B22" s="18" t="str">
        <f>'1.Spieltag'!B22</f>
        <v>Mike04</v>
      </c>
      <c r="C22" s="15" t="s">
        <v>95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12</v>
      </c>
      <c r="G22" s="16" t="s">
        <v>95</v>
      </c>
      <c r="H22" s="17" t="str">
        <f>IF(OR(EXACT($F$7,F22)*(EXACT($G$7,G22)))=TRUE,$AN$9,IF(($G$7-$F$7=G22-F22),$AN$8,IF(OR(EXACT($F$7&gt;$G$7,F22&gt;G22)*EXACT($F$7=$G$7,F22=G22)*EXACT($F$7&lt;$G$7,F22&lt;G22)),$AN$7,0)))</f>
        <v>5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12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5</v>
      </c>
      <c r="O22" s="15" t="s">
        <v>12</v>
      </c>
      <c r="P22" s="16" t="s">
        <v>95</v>
      </c>
      <c r="Q22" s="17" t="str">
        <f>IF(OR(EXACT($O$7,O22)*(EXACT($P$7,P22)))=TRUE,$AN$9,IF(($P$7-$O$7=P22-O22),$AN$8,IF(OR(EXACT($O$7&gt;$P$7,O22&gt;P22)*EXACT($O$7=$P$7,O22=P22)*EXACT($O$7&lt;$P$7,O22&lt;P22)),$AN$7,0)))</f>
        <v>2</v>
      </c>
      <c r="R22" s="15" t="s">
        <v>12</v>
      </c>
      <c r="S22" s="16" t="s">
        <v>96</v>
      </c>
      <c r="T22" s="17">
        <f t="shared" si="11"/>
        <v>8</v>
      </c>
      <c r="U22" s="15" t="s">
        <v>95</v>
      </c>
      <c r="V22" s="16" t="s">
        <v>96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>E22+K22+Q22+T22+N22+H22+W22+Z22+AC22+AF22</f>
        <v>20</v>
      </c>
      <c r="AH22" s="19">
        <f>'2.Spieltag '!AI22</f>
        <v>22</v>
      </c>
      <c r="AI22" s="20">
        <f t="shared" si="9"/>
        <v>42</v>
      </c>
      <c r="AJ22" s="21">
        <f t="shared" si="10"/>
        <v>17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ref="AG23" si="20">E23+K23+Q23+T23+N23+H23+W23+Z23+AC23+AF23</f>
        <v>0</v>
      </c>
      <c r="AH23" s="19">
        <f>'2.Spieltag 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1">AJ24</f>
        <v>12</v>
      </c>
      <c r="B24" s="18" t="str">
        <f>'1.Spieltag'!B24</f>
        <v>Reinhold</v>
      </c>
      <c r="C24" s="15" t="s">
        <v>95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95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95</v>
      </c>
      <c r="K24" s="17">
        <f>IF(OR(EXACT($I$7,I24)*(EXACT($J$7,J24)))=TRUE,$AN$9,IF(($J$7-$I$7=J24-I24),$AN$8,IF(OR(EXACT($I$7&gt;$J$7,I24&gt;J24)*EXACT($I$7=$J$7,I24=J24)*EXACT($I$7&lt;$J$7,I24&lt;J24)),$AN$7,0)))</f>
        <v>0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 t="str">
        <f>IF(OR(EXACT($O$7,O24)*(EXACT($P$7,P24)))=TRUE,$AN$9,IF(($P$7-$O$7=P24-O24),$AN$8,IF(OR(EXACT($O$7&gt;$P$7,O24&gt;P24)*EXACT($O$7=$P$7,O24=P24)*EXACT($O$7&lt;$P$7,O24&lt;P24)),$AN$7,0)))</f>
        <v>3</v>
      </c>
      <c r="R24" s="15" t="s">
        <v>2</v>
      </c>
      <c r="S24" s="16" t="s">
        <v>95</v>
      </c>
      <c r="T24" s="17">
        <f t="shared" si="11"/>
        <v>8</v>
      </c>
      <c r="U24" s="15" t="s">
        <v>2</v>
      </c>
      <c r="V24" s="16" t="s">
        <v>95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96</v>
      </c>
      <c r="Z24" s="17">
        <f t="shared" si="12"/>
        <v>0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" si="22">E24+K24+Q24+T24+N24+H24+W24+Z24+AC24+AF24</f>
        <v>11</v>
      </c>
      <c r="AH24" s="19">
        <f>'2.Spieltag '!AI24</f>
        <v>36</v>
      </c>
      <c r="AI24" s="20">
        <f t="shared" ref="AI24:AI26" si="23">AG24+AH24</f>
        <v>47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21"/>
        <v>3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>IF(OR(EXACT($C$7,C25)*(EXACT($D$7,D25)))=TRUE,$AN$9,IF(($D$7-$C$7=D25-C25),$AN$8,IF(OR(EXACT($C$7&gt;$D$7,C25&gt;D25)*EXACT($C$7=$D$7,C25=D25)*EXACT($C$7&lt;$D$7,C25&lt;D25)),$AN$7,0)))</f>
        <v>5</v>
      </c>
      <c r="F25" s="15" t="s">
        <v>12</v>
      </c>
      <c r="G25" s="16" t="s">
        <v>96</v>
      </c>
      <c r="H25" s="17" t="str">
        <f>IF(OR(EXACT($F$7,F25)*(EXACT($G$7,G25)))=TRUE,$AN$9,IF(($G$7-$F$7=G25-F25),$AN$8,IF(OR(EXACT($F$7&gt;$G$7,F25&gt;G25)*EXACT($F$7=$G$7,F25=G25)*EXACT($F$7&lt;$G$7,F25&lt;G25)),$AN$7,0)))</f>
        <v>2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96</v>
      </c>
      <c r="N25" s="17" t="str">
        <f>IF(OR(EXACT($L$7,L25)*(EXACT($M$7,M25)))=TRUE,$AN$9,IF(($M$7-$L$7=M25-L25),$AN$8,IF(OR(EXACT($L$7&gt;$M$7,L25&gt;M25)*EXACT($L$7=$M$7,L25=M25)*EXACT($L$7&lt;$M$7,L25&lt;M25)),$AN$7,0)))</f>
        <v>5</v>
      </c>
      <c r="O25" s="15" t="s">
        <v>95</v>
      </c>
      <c r="P25" s="16" t="s">
        <v>12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12</v>
      </c>
      <c r="S25" s="16" t="s">
        <v>96</v>
      </c>
      <c r="T25" s="17">
        <f t="shared" si="11"/>
        <v>8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96</v>
      </c>
      <c r="Y25" s="16" t="s">
        <v>95</v>
      </c>
      <c r="Z25" s="17" t="str">
        <f t="shared" si="12"/>
        <v>2</v>
      </c>
      <c r="AA25" s="15" t="s">
        <v>12</v>
      </c>
      <c r="AB25" s="16" t="s">
        <v>96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ref="AG25:AG26" si="24">E25+H25+K25+N25+Q25+T25+W25+Z25+AC25+AF25</f>
        <v>22</v>
      </c>
      <c r="AH25" s="19">
        <f>'2.Spieltag '!AI25</f>
        <v>39</v>
      </c>
      <c r="AI25" s="20">
        <f t="shared" si="23"/>
        <v>61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1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12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12</v>
      </c>
      <c r="K26" s="17" t="str">
        <f>IF(OR(EXACT($I$7,I26)*(EXACT($J$7,J26)))=TRUE,$AN$9,IF(($J$7-$I$7=J26-I26),$AN$8,IF(OR(EXACT($I$7&gt;$J$7,I26&gt;J26)*EXACT($I$7=$J$7,I26=J26)*EXACT($I$7&lt;$J$7,I26&lt;J26)),$AN$7,0)))</f>
        <v>5</v>
      </c>
      <c r="L26" s="15" t="s">
        <v>95</v>
      </c>
      <c r="M26" s="16" t="s">
        <v>12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12</v>
      </c>
      <c r="P26" s="16" t="s">
        <v>95</v>
      </c>
      <c r="Q26" s="17" t="str">
        <f>IF(OR(EXACT($O$7,O26)*(EXACT($P$7,P26)))=TRUE,$AN$9,IF(($P$7-$O$7=P26-O26),$AN$8,IF(OR(EXACT($O$7&gt;$P$7,O26&gt;P26)*EXACT($O$7=$P$7,O26=P26)*EXACT($O$7&lt;$P$7,O26&lt;P26)),$AN$7,0)))</f>
        <v>2</v>
      </c>
      <c r="R26" s="15" t="s">
        <v>2</v>
      </c>
      <c r="S26" s="16" t="s">
        <v>96</v>
      </c>
      <c r="T26" s="17">
        <f t="shared" si="11"/>
        <v>8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 t="str">
        <f t="shared" si="12"/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si="24"/>
        <v>17</v>
      </c>
      <c r="AH26" s="19">
        <f>'2.Spieltag '!AI26</f>
        <v>29</v>
      </c>
      <c r="AI26" s="20">
        <f t="shared" si="23"/>
        <v>46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25">AJ27</f>
        <v>25</v>
      </c>
      <c r="B27" s="18" t="str">
        <f>'1.Spieltag'!B27</f>
        <v>Schalt04</v>
      </c>
      <c r="C27" s="15" t="s">
        <v>96</v>
      </c>
      <c r="D27" s="16" t="s">
        <v>2</v>
      </c>
      <c r="E27" s="17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5" t="s">
        <v>2</v>
      </c>
      <c r="S27" s="16" t="s">
        <v>95</v>
      </c>
      <c r="T27" s="17">
        <f t="shared" si="11"/>
        <v>8</v>
      </c>
      <c r="U27" s="15" t="s">
        <v>96</v>
      </c>
      <c r="V27" s="16" t="s">
        <v>12</v>
      </c>
      <c r="W27" s="17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4">E27+H27+K27+N27+Q27+T27+W27+Z27+AC27+AF27</f>
        <v>12</v>
      </c>
      <c r="AH27" s="19">
        <f>'2.Spieltag '!AI27</f>
        <v>13</v>
      </c>
      <c r="AI27" s="20">
        <f t="shared" ref="AI27:AI33" si="35">AG27+AH27</f>
        <v>25</v>
      </c>
      <c r="AJ27" s="21">
        <f t="shared" si="10"/>
        <v>25</v>
      </c>
      <c r="AK27" s="1"/>
    </row>
    <row r="28" spans="1:37" ht="28.15" customHeight="1" thickBot="1" x14ac:dyDescent="0.25">
      <c r="A28" s="25">
        <f t="shared" si="25"/>
        <v>15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26"/>
        <v>0</v>
      </c>
      <c r="F28" s="15" t="s">
        <v>95</v>
      </c>
      <c r="G28" s="16" t="s">
        <v>12</v>
      </c>
      <c r="H28" s="17">
        <f t="shared" si="27"/>
        <v>0</v>
      </c>
      <c r="I28" s="15" t="s">
        <v>96</v>
      </c>
      <c r="J28" s="16" t="s">
        <v>95</v>
      </c>
      <c r="K28" s="17" t="str">
        <f t="shared" si="28"/>
        <v>3</v>
      </c>
      <c r="L28" s="15" t="s">
        <v>95</v>
      </c>
      <c r="M28" s="16" t="s">
        <v>95</v>
      </c>
      <c r="N28" s="17">
        <f t="shared" si="29"/>
        <v>0</v>
      </c>
      <c r="O28" s="15" t="s">
        <v>12</v>
      </c>
      <c r="P28" s="16" t="s">
        <v>95</v>
      </c>
      <c r="Q28" s="17" t="str">
        <f t="shared" si="30"/>
        <v>2</v>
      </c>
      <c r="R28" s="15" t="s">
        <v>2</v>
      </c>
      <c r="S28" s="16" t="s">
        <v>96</v>
      </c>
      <c r="T28" s="17">
        <f t="shared" si="11"/>
        <v>8</v>
      </c>
      <c r="U28" s="15" t="s">
        <v>95</v>
      </c>
      <c r="V28" s="16" t="s">
        <v>12</v>
      </c>
      <c r="W28" s="17">
        <f t="shared" si="31"/>
        <v>0</v>
      </c>
      <c r="X28" s="15" t="s">
        <v>95</v>
      </c>
      <c r="Y28" s="16" t="s">
        <v>96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16</v>
      </c>
      <c r="AH28" s="19">
        <f>'2.Spieltag '!AI28</f>
        <v>28</v>
      </c>
      <c r="AI28" s="20">
        <f t="shared" si="35"/>
        <v>44</v>
      </c>
      <c r="AJ28" s="21">
        <f t="shared" si="10"/>
        <v>15</v>
      </c>
      <c r="AK28" s="1"/>
    </row>
    <row r="29" spans="1:37" ht="28.15" customHeight="1" thickBot="1" x14ac:dyDescent="0.25">
      <c r="A29" s="25">
        <f t="shared" si="25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6"/>
        <v>5</v>
      </c>
      <c r="F29" s="15" t="s">
        <v>12</v>
      </c>
      <c r="G29" s="16" t="s">
        <v>95</v>
      </c>
      <c r="H29" s="17" t="str">
        <f t="shared" si="27"/>
        <v>5</v>
      </c>
      <c r="I29" s="15" t="s">
        <v>95</v>
      </c>
      <c r="J29" s="16" t="s">
        <v>95</v>
      </c>
      <c r="K29" s="17">
        <f t="shared" si="28"/>
        <v>0</v>
      </c>
      <c r="L29" s="15" t="s">
        <v>12</v>
      </c>
      <c r="M29" s="16" t="s">
        <v>95</v>
      </c>
      <c r="N29" s="17" t="str">
        <f t="shared" si="29"/>
        <v>2</v>
      </c>
      <c r="O29" s="15" t="s">
        <v>12</v>
      </c>
      <c r="P29" s="16" t="s">
        <v>95</v>
      </c>
      <c r="Q29" s="17" t="str">
        <f t="shared" si="30"/>
        <v>2</v>
      </c>
      <c r="R29" s="15" t="s">
        <v>12</v>
      </c>
      <c r="S29" s="16" t="s">
        <v>95</v>
      </c>
      <c r="T29" s="17">
        <f t="shared" si="11"/>
        <v>20</v>
      </c>
      <c r="U29" s="15" t="s">
        <v>12</v>
      </c>
      <c r="V29" s="16" t="s">
        <v>95</v>
      </c>
      <c r="W29" s="17">
        <f t="shared" si="31"/>
        <v>0</v>
      </c>
      <c r="X29" s="15" t="s">
        <v>12</v>
      </c>
      <c r="Y29" s="16" t="s">
        <v>95</v>
      </c>
      <c r="Z29" s="17">
        <f t="shared" si="32"/>
        <v>0</v>
      </c>
      <c r="AA29" s="15" t="s">
        <v>12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34</v>
      </c>
      <c r="AH29" s="19">
        <f>'2.Spieltag '!AI29</f>
        <v>34</v>
      </c>
      <c r="AI29" s="20">
        <f t="shared" si="35"/>
        <v>68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5"/>
        <v>14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6"/>
        <v>5</v>
      </c>
      <c r="F30" s="15" t="s">
        <v>96</v>
      </c>
      <c r="G30" s="16" t="s">
        <v>12</v>
      </c>
      <c r="H30" s="17">
        <f t="shared" si="27"/>
        <v>0</v>
      </c>
      <c r="I30" s="15" t="s">
        <v>96</v>
      </c>
      <c r="J30" s="16" t="s">
        <v>95</v>
      </c>
      <c r="K30" s="17" t="str">
        <f t="shared" si="28"/>
        <v>3</v>
      </c>
      <c r="L30" s="15" t="s">
        <v>12</v>
      </c>
      <c r="M30" s="16" t="s">
        <v>12</v>
      </c>
      <c r="N30" s="17">
        <f t="shared" si="29"/>
        <v>0</v>
      </c>
      <c r="O30" s="15" t="s">
        <v>95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1"/>
        <v>8</v>
      </c>
      <c r="U30" s="15" t="s">
        <v>95</v>
      </c>
      <c r="V30" s="16" t="s">
        <v>2</v>
      </c>
      <c r="W30" s="17">
        <f t="shared" si="31"/>
        <v>0</v>
      </c>
      <c r="X30" s="15" t="s">
        <v>96</v>
      </c>
      <c r="Y30" s="16" t="s">
        <v>12</v>
      </c>
      <c r="Z30" s="17" t="str">
        <f t="shared" si="32"/>
        <v>5</v>
      </c>
      <c r="AA30" s="15" t="s">
        <v>97</v>
      </c>
      <c r="AB30" s="16" t="s">
        <v>2</v>
      </c>
      <c r="AC30" s="17">
        <f t="shared" si="33"/>
        <v>0</v>
      </c>
      <c r="AD30" s="24"/>
      <c r="AE30" s="22"/>
      <c r="AF30" s="17"/>
      <c r="AG30" s="18">
        <f t="shared" si="34"/>
        <v>23</v>
      </c>
      <c r="AH30" s="19">
        <f>'2.Spieltag '!AI30</f>
        <v>22</v>
      </c>
      <c r="AI30" s="20">
        <f t="shared" si="35"/>
        <v>45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5"/>
        <v>5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6"/>
        <v>0</v>
      </c>
      <c r="F31" s="15" t="s">
        <v>95</v>
      </c>
      <c r="G31" s="16" t="s">
        <v>95</v>
      </c>
      <c r="H31" s="17">
        <f t="shared" si="27"/>
        <v>0</v>
      </c>
      <c r="I31" s="15" t="s">
        <v>95</v>
      </c>
      <c r="J31" s="16" t="s">
        <v>12</v>
      </c>
      <c r="K31" s="17" t="str">
        <f t="shared" si="28"/>
        <v>5</v>
      </c>
      <c r="L31" s="15" t="s">
        <v>12</v>
      </c>
      <c r="M31" s="16" t="s">
        <v>95</v>
      </c>
      <c r="N31" s="17" t="str">
        <f t="shared" si="29"/>
        <v>2</v>
      </c>
      <c r="O31" s="15" t="s">
        <v>95</v>
      </c>
      <c r="P31" s="16" t="s">
        <v>96</v>
      </c>
      <c r="Q31" s="17" t="str">
        <f t="shared" si="30"/>
        <v>2</v>
      </c>
      <c r="R31" s="15" t="s">
        <v>2</v>
      </c>
      <c r="S31" s="16" t="s">
        <v>95</v>
      </c>
      <c r="T31" s="17">
        <f t="shared" si="11"/>
        <v>8</v>
      </c>
      <c r="U31" s="15" t="s">
        <v>95</v>
      </c>
      <c r="V31" s="16" t="s">
        <v>95</v>
      </c>
      <c r="W31" s="17" t="str">
        <f t="shared" si="31"/>
        <v>3</v>
      </c>
      <c r="X31" s="15" t="s">
        <v>95</v>
      </c>
      <c r="Y31" s="16" t="s">
        <v>12</v>
      </c>
      <c r="Z31" s="17" t="str">
        <f t="shared" si="32"/>
        <v>2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22</v>
      </c>
      <c r="AH31" s="19">
        <f>'2.Spieltag '!AI31</f>
        <v>38</v>
      </c>
      <c r="AI31" s="20">
        <f t="shared" si="35"/>
        <v>60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25"/>
        <v>24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6"/>
        <v>0</v>
      </c>
      <c r="F32" s="15" t="s">
        <v>12</v>
      </c>
      <c r="G32" s="16" t="s">
        <v>95</v>
      </c>
      <c r="H32" s="17" t="str">
        <f t="shared" si="27"/>
        <v>5</v>
      </c>
      <c r="I32" s="15" t="s">
        <v>95</v>
      </c>
      <c r="J32" s="16" t="s">
        <v>95</v>
      </c>
      <c r="K32" s="17">
        <f t="shared" si="28"/>
        <v>0</v>
      </c>
      <c r="L32" s="15" t="s">
        <v>12</v>
      </c>
      <c r="M32" s="16" t="s">
        <v>96</v>
      </c>
      <c r="N32" s="17" t="str">
        <f t="shared" si="29"/>
        <v>5</v>
      </c>
      <c r="O32" s="15" t="s">
        <v>96</v>
      </c>
      <c r="P32" s="16" t="s">
        <v>96</v>
      </c>
      <c r="Q32" s="17">
        <f t="shared" si="30"/>
        <v>0</v>
      </c>
      <c r="R32" s="15" t="s">
        <v>96</v>
      </c>
      <c r="S32" s="16" t="s">
        <v>12</v>
      </c>
      <c r="T32" s="17">
        <f t="shared" si="11"/>
        <v>0</v>
      </c>
      <c r="U32" s="15" t="s">
        <v>95</v>
      </c>
      <c r="V32" s="16" t="s">
        <v>12</v>
      </c>
      <c r="W32" s="17">
        <f t="shared" si="31"/>
        <v>0</v>
      </c>
      <c r="X32" s="15" t="s">
        <v>95</v>
      </c>
      <c r="Y32" s="16" t="s">
        <v>96</v>
      </c>
      <c r="Z32" s="17">
        <f t="shared" si="32"/>
        <v>0</v>
      </c>
      <c r="AA32" s="15" t="s">
        <v>2</v>
      </c>
      <c r="AB32" s="16" t="s">
        <v>95</v>
      </c>
      <c r="AC32" s="17">
        <f t="shared" si="33"/>
        <v>0</v>
      </c>
      <c r="AD32" s="24"/>
      <c r="AE32" s="22"/>
      <c r="AF32" s="17"/>
      <c r="AG32" s="18">
        <f t="shared" si="34"/>
        <v>10</v>
      </c>
      <c r="AH32" s="19">
        <f>'2.Spieltag '!AI32</f>
        <v>16</v>
      </c>
      <c r="AI32" s="20">
        <f t="shared" si="35"/>
        <v>26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5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26"/>
        <v>0</v>
      </c>
      <c r="F33" s="15" t="s">
        <v>95</v>
      </c>
      <c r="G33" s="16" t="s">
        <v>12</v>
      </c>
      <c r="H33" s="17">
        <f t="shared" si="27"/>
        <v>0</v>
      </c>
      <c r="I33" s="15" t="s">
        <v>12</v>
      </c>
      <c r="J33" s="16" t="s">
        <v>95</v>
      </c>
      <c r="K33" s="17">
        <f t="shared" si="28"/>
        <v>0</v>
      </c>
      <c r="L33" s="15" t="s">
        <v>12</v>
      </c>
      <c r="M33" s="16" t="s">
        <v>96</v>
      </c>
      <c r="N33" s="17" t="str">
        <f t="shared" si="29"/>
        <v>5</v>
      </c>
      <c r="O33" s="15" t="s">
        <v>95</v>
      </c>
      <c r="P33" s="16" t="s">
        <v>12</v>
      </c>
      <c r="Q33" s="17">
        <f t="shared" si="30"/>
        <v>0</v>
      </c>
      <c r="R33" s="15" t="s">
        <v>2</v>
      </c>
      <c r="S33" s="16" t="s">
        <v>95</v>
      </c>
      <c r="T33" s="17">
        <f t="shared" si="11"/>
        <v>8</v>
      </c>
      <c r="U33" s="15" t="s">
        <v>12</v>
      </c>
      <c r="V33" s="16" t="s">
        <v>95</v>
      </c>
      <c r="W33" s="17">
        <f t="shared" si="31"/>
        <v>0</v>
      </c>
      <c r="X33" s="15" t="s">
        <v>95</v>
      </c>
      <c r="Y33" s="16" t="s">
        <v>12</v>
      </c>
      <c r="Z33" s="17" t="str">
        <f t="shared" si="32"/>
        <v>2</v>
      </c>
      <c r="AA33" s="15" t="s">
        <v>12</v>
      </c>
      <c r="AB33" s="16" t="s">
        <v>12</v>
      </c>
      <c r="AC33" s="17">
        <f t="shared" si="33"/>
        <v>0</v>
      </c>
      <c r="AD33" s="24"/>
      <c r="AE33" s="22"/>
      <c r="AF33" s="17"/>
      <c r="AG33" s="18">
        <f t="shared" si="34"/>
        <v>15</v>
      </c>
      <c r="AH33" s="19">
        <f>'2.Spieltag '!AI33</f>
        <v>17</v>
      </c>
      <c r="AI33" s="20">
        <f t="shared" si="35"/>
        <v>32</v>
      </c>
      <c r="AJ33" s="21">
        <f t="shared" si="10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64</v>
      </c>
      <c r="F4" s="14" t="s">
        <v>56</v>
      </c>
      <c r="I4" s="14" t="s">
        <v>92</v>
      </c>
      <c r="L4" s="14" t="s">
        <v>91</v>
      </c>
      <c r="O4" s="14" t="s">
        <v>65</v>
      </c>
      <c r="R4" s="14" t="s">
        <v>57</v>
      </c>
      <c r="U4" s="14" t="s">
        <v>62</v>
      </c>
      <c r="X4" s="14" t="s">
        <v>60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58</v>
      </c>
      <c r="F6" s="14" t="s">
        <v>66</v>
      </c>
      <c r="I6" s="14" t="s">
        <v>61</v>
      </c>
      <c r="L6" s="14" t="s">
        <v>67</v>
      </c>
      <c r="O6" s="14" t="s">
        <v>94</v>
      </c>
      <c r="R6" s="14" t="s">
        <v>59</v>
      </c>
      <c r="U6" s="14" t="s">
        <v>63</v>
      </c>
      <c r="X6" s="14" t="s">
        <v>68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95</v>
      </c>
      <c r="P7" s="65" t="s">
        <v>95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97</v>
      </c>
      <c r="V7" s="65" t="s">
        <v>13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96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17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7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 t="shared" ref="N8:N17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7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96</v>
      </c>
      <c r="T8" s="17">
        <f t="shared" ref="T8:T17" si="6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17" si="7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12</v>
      </c>
      <c r="AD8" s="24"/>
      <c r="AE8" s="22"/>
      <c r="AF8" s="17"/>
      <c r="AG8" s="18">
        <f t="shared" ref="AG8:AG18" si="8">E8+H8+K8+N8+Q8+T8+W8+Z8+AC8+AF8</f>
        <v>17</v>
      </c>
      <c r="AH8" s="19">
        <f>'3.Spieltag'!AI8</f>
        <v>56</v>
      </c>
      <c r="AI8" s="20">
        <f t="shared" ref="AI8:AI23" si="9">AG8+AH8</f>
        <v>73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13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95</v>
      </c>
      <c r="G9" s="16" t="s">
        <v>12</v>
      </c>
      <c r="H9" s="17" t="str">
        <f t="shared" si="2"/>
        <v>2</v>
      </c>
      <c r="I9" s="15" t="s">
        <v>95</v>
      </c>
      <c r="J9" s="16" t="s">
        <v>95</v>
      </c>
      <c r="K9" s="17">
        <f t="shared" si="3"/>
        <v>0</v>
      </c>
      <c r="L9" s="15" t="s">
        <v>12</v>
      </c>
      <c r="M9" s="16" t="s">
        <v>95</v>
      </c>
      <c r="N9" s="17">
        <f t="shared" si="4"/>
        <v>0</v>
      </c>
      <c r="O9" s="15" t="s">
        <v>96</v>
      </c>
      <c r="P9" s="16" t="s">
        <v>95</v>
      </c>
      <c r="Q9" s="17">
        <f t="shared" si="5"/>
        <v>0</v>
      </c>
      <c r="R9" s="15" t="s">
        <v>12</v>
      </c>
      <c r="S9" s="16" t="s">
        <v>95</v>
      </c>
      <c r="T9" s="17">
        <f t="shared" si="6"/>
        <v>0</v>
      </c>
      <c r="U9" s="15" t="s">
        <v>12</v>
      </c>
      <c r="V9" s="16" t="s">
        <v>95</v>
      </c>
      <c r="W9" s="17">
        <f t="shared" si="7"/>
        <v>0</v>
      </c>
      <c r="X9" s="15" t="s">
        <v>2</v>
      </c>
      <c r="Y9" s="16" t="s">
        <v>96</v>
      </c>
      <c r="Z9" s="17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5" t="s">
        <v>95</v>
      </c>
      <c r="AB9" s="16" t="s">
        <v>12</v>
      </c>
      <c r="AC9" s="17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16</v>
      </c>
      <c r="AH9" s="19">
        <f>'3.Spieltag'!AI9</f>
        <v>44</v>
      </c>
      <c r="AI9" s="20">
        <f t="shared" si="9"/>
        <v>60</v>
      </c>
      <c r="AJ9" s="21">
        <f t="shared" si="10"/>
        <v>13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"/>
        <v>0</v>
      </c>
      <c r="F10" s="15" t="s">
        <v>95</v>
      </c>
      <c r="G10" s="16" t="s">
        <v>12</v>
      </c>
      <c r="H10" s="17" t="str">
        <f t="shared" si="2"/>
        <v>2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12</v>
      </c>
      <c r="S10" s="16" t="s">
        <v>95</v>
      </c>
      <c r="T10" s="17">
        <f t="shared" si="6"/>
        <v>0</v>
      </c>
      <c r="U10" s="15" t="s">
        <v>12</v>
      </c>
      <c r="V10" s="16" t="s">
        <v>95</v>
      </c>
      <c r="W10" s="17">
        <f t="shared" si="7"/>
        <v>0</v>
      </c>
      <c r="X10" s="15" t="s">
        <v>12</v>
      </c>
      <c r="Y10" s="16" t="s">
        <v>95</v>
      </c>
      <c r="Z10" s="17" t="str">
        <f t="shared" si="11"/>
        <v>2</v>
      </c>
      <c r="AA10" s="15" t="s">
        <v>95</v>
      </c>
      <c r="AB10" s="16" t="s">
        <v>12</v>
      </c>
      <c r="AC10" s="17">
        <f t="shared" si="12"/>
        <v>12</v>
      </c>
      <c r="AD10" s="24"/>
      <c r="AE10" s="22"/>
      <c r="AF10" s="17"/>
      <c r="AG10" s="18">
        <f t="shared" si="8"/>
        <v>16</v>
      </c>
      <c r="AH10" s="19">
        <f>'3.Spieltag'!AI10</f>
        <v>57</v>
      </c>
      <c r="AI10" s="20">
        <f t="shared" si="9"/>
        <v>73</v>
      </c>
      <c r="AJ10" s="21">
        <f t="shared" si="10"/>
        <v>6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95</v>
      </c>
      <c r="E11" s="17" t="str">
        <f t="shared" si="1"/>
        <v>3</v>
      </c>
      <c r="F11" s="15" t="s">
        <v>12</v>
      </c>
      <c r="G11" s="16" t="s">
        <v>95</v>
      </c>
      <c r="H11" s="17">
        <f t="shared" si="2"/>
        <v>0</v>
      </c>
      <c r="I11" s="15" t="s">
        <v>96</v>
      </c>
      <c r="J11" s="16" t="s">
        <v>95</v>
      </c>
      <c r="K11" s="17" t="str">
        <f t="shared" si="3"/>
        <v>3</v>
      </c>
      <c r="L11" s="15" t="s">
        <v>95</v>
      </c>
      <c r="M11" s="16" t="s">
        <v>95</v>
      </c>
      <c r="N11" s="17">
        <f t="shared" si="4"/>
        <v>0</v>
      </c>
      <c r="O11" s="15" t="s">
        <v>12</v>
      </c>
      <c r="P11" s="16" t="s">
        <v>95</v>
      </c>
      <c r="Q11" s="17">
        <f t="shared" si="5"/>
        <v>0</v>
      </c>
      <c r="R11" s="15" t="s">
        <v>12</v>
      </c>
      <c r="S11" s="16" t="s">
        <v>96</v>
      </c>
      <c r="T11" s="17">
        <f t="shared" si="6"/>
        <v>0</v>
      </c>
      <c r="U11" s="15" t="s">
        <v>12</v>
      </c>
      <c r="V11" s="16" t="s">
        <v>12</v>
      </c>
      <c r="W11" s="17">
        <f t="shared" si="7"/>
        <v>0</v>
      </c>
      <c r="X11" s="15" t="s">
        <v>12</v>
      </c>
      <c r="Y11" s="16" t="s">
        <v>95</v>
      </c>
      <c r="Z11" s="17" t="str">
        <f t="shared" si="11"/>
        <v>2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16</v>
      </c>
      <c r="AH11" s="19">
        <f>'3.Spieltag'!AI11</f>
        <v>51</v>
      </c>
      <c r="AI11" s="20">
        <f t="shared" si="9"/>
        <v>67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"/>
        <v>3</v>
      </c>
      <c r="F12" s="15" t="s">
        <v>96</v>
      </c>
      <c r="G12" s="16" t="s">
        <v>12</v>
      </c>
      <c r="H12" s="17" t="str">
        <f t="shared" si="2"/>
        <v>5</v>
      </c>
      <c r="I12" s="15" t="s">
        <v>95</v>
      </c>
      <c r="J12" s="16" t="s">
        <v>95</v>
      </c>
      <c r="K12" s="17">
        <f t="shared" si="3"/>
        <v>0</v>
      </c>
      <c r="L12" s="15" t="s">
        <v>2</v>
      </c>
      <c r="M12" s="16" t="s">
        <v>95</v>
      </c>
      <c r="N12" s="17">
        <f t="shared" si="4"/>
        <v>0</v>
      </c>
      <c r="O12" s="15" t="s">
        <v>95</v>
      </c>
      <c r="P12" s="16" t="s">
        <v>95</v>
      </c>
      <c r="Q12" s="17" t="str">
        <f t="shared" si="5"/>
        <v>5</v>
      </c>
      <c r="R12" s="15" t="s">
        <v>12</v>
      </c>
      <c r="S12" s="16" t="s">
        <v>96</v>
      </c>
      <c r="T12" s="17">
        <f t="shared" si="6"/>
        <v>0</v>
      </c>
      <c r="U12" s="15" t="s">
        <v>12</v>
      </c>
      <c r="V12" s="16" t="s">
        <v>96</v>
      </c>
      <c r="W12" s="17">
        <f t="shared" si="7"/>
        <v>0</v>
      </c>
      <c r="X12" s="15" t="s">
        <v>12</v>
      </c>
      <c r="Y12" s="16" t="s">
        <v>95</v>
      </c>
      <c r="Z12" s="17" t="str">
        <f t="shared" si="11"/>
        <v>2</v>
      </c>
      <c r="AA12" s="15" t="s">
        <v>95</v>
      </c>
      <c r="AB12" s="16" t="s">
        <v>12</v>
      </c>
      <c r="AC12" s="17">
        <f t="shared" si="12"/>
        <v>12</v>
      </c>
      <c r="AD12" s="24"/>
      <c r="AE12" s="22"/>
      <c r="AF12" s="17"/>
      <c r="AG12" s="18">
        <f t="shared" si="8"/>
        <v>27</v>
      </c>
      <c r="AH12" s="19">
        <f>'3.Spieltag'!AI12</f>
        <v>48</v>
      </c>
      <c r="AI12" s="20">
        <f t="shared" si="9"/>
        <v>75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95</v>
      </c>
      <c r="J13" s="16" t="s">
        <v>2</v>
      </c>
      <c r="K13" s="17" t="str">
        <f t="shared" si="3"/>
        <v>2</v>
      </c>
      <c r="L13" s="15" t="s">
        <v>95</v>
      </c>
      <c r="M13" s="16" t="s">
        <v>96</v>
      </c>
      <c r="N13" s="17">
        <f t="shared" si="4"/>
        <v>0</v>
      </c>
      <c r="O13" s="15" t="s">
        <v>95</v>
      </c>
      <c r="P13" s="16" t="s">
        <v>12</v>
      </c>
      <c r="Q13" s="17">
        <f t="shared" si="5"/>
        <v>0</v>
      </c>
      <c r="R13" s="15" t="s">
        <v>12</v>
      </c>
      <c r="S13" s="16" t="s">
        <v>96</v>
      </c>
      <c r="T13" s="17">
        <f t="shared" si="6"/>
        <v>0</v>
      </c>
      <c r="U13" s="15" t="s">
        <v>97</v>
      </c>
      <c r="V13" s="16" t="s">
        <v>95</v>
      </c>
      <c r="W13" s="17">
        <f t="shared" si="7"/>
        <v>0</v>
      </c>
      <c r="X13" s="15" t="s">
        <v>96</v>
      </c>
      <c r="Y13" s="16" t="s">
        <v>95</v>
      </c>
      <c r="Z13" s="17">
        <f t="shared" si="11"/>
        <v>0</v>
      </c>
      <c r="AA13" s="15" t="s">
        <v>96</v>
      </c>
      <c r="AB13" s="16" t="s">
        <v>12</v>
      </c>
      <c r="AC13" s="17">
        <f t="shared" si="12"/>
        <v>8</v>
      </c>
      <c r="AD13" s="24"/>
      <c r="AE13" s="22"/>
      <c r="AF13" s="17"/>
      <c r="AG13" s="18">
        <f t="shared" si="8"/>
        <v>10</v>
      </c>
      <c r="AH13" s="19">
        <f>'3.Spieltag'!AI13</f>
        <v>42</v>
      </c>
      <c r="AI13" s="20">
        <f t="shared" si="9"/>
        <v>52</v>
      </c>
      <c r="AJ13" s="21">
        <f t="shared" si="10"/>
        <v>18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95</v>
      </c>
      <c r="J14" s="16" t="s">
        <v>12</v>
      </c>
      <c r="K14" s="17" t="str">
        <f t="shared" si="3"/>
        <v>5</v>
      </c>
      <c r="L14" s="15" t="s">
        <v>12</v>
      </c>
      <c r="M14" s="16" t="s">
        <v>95</v>
      </c>
      <c r="N14" s="17">
        <f t="shared" si="4"/>
        <v>0</v>
      </c>
      <c r="O14" s="15" t="s">
        <v>95</v>
      </c>
      <c r="P14" s="16" t="s">
        <v>12</v>
      </c>
      <c r="Q14" s="17">
        <f t="shared" si="5"/>
        <v>0</v>
      </c>
      <c r="R14" s="15" t="s">
        <v>96</v>
      </c>
      <c r="S14" s="16" t="s">
        <v>95</v>
      </c>
      <c r="T14" s="17">
        <f t="shared" si="6"/>
        <v>0</v>
      </c>
      <c r="U14" s="15" t="s">
        <v>12</v>
      </c>
      <c r="V14" s="16" t="s">
        <v>95</v>
      </c>
      <c r="W14" s="17">
        <f t="shared" si="7"/>
        <v>0</v>
      </c>
      <c r="X14" s="15" t="s">
        <v>95</v>
      </c>
      <c r="Y14" s="16" t="s">
        <v>12</v>
      </c>
      <c r="Z14" s="17">
        <f t="shared" si="11"/>
        <v>0</v>
      </c>
      <c r="AA14" s="15" t="s">
        <v>95</v>
      </c>
      <c r="AB14" s="16" t="s">
        <v>12</v>
      </c>
      <c r="AC14" s="17">
        <f t="shared" si="12"/>
        <v>12</v>
      </c>
      <c r="AD14" s="24"/>
      <c r="AE14" s="22"/>
      <c r="AF14" s="17"/>
      <c r="AG14" s="18">
        <f t="shared" si="8"/>
        <v>17</v>
      </c>
      <c r="AH14" s="19">
        <f>'3.Spieltag'!AI14</f>
        <v>34</v>
      </c>
      <c r="AI14" s="20">
        <f t="shared" si="9"/>
        <v>51</v>
      </c>
      <c r="AJ14" s="21">
        <f t="shared" si="10"/>
        <v>20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"/>
        <v>0</v>
      </c>
      <c r="F15" s="15" t="s">
        <v>95</v>
      </c>
      <c r="G15" s="16" t="s">
        <v>12</v>
      </c>
      <c r="H15" s="17" t="str">
        <f t="shared" si="2"/>
        <v>2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 t="str">
        <f t="shared" si="4"/>
        <v>5</v>
      </c>
      <c r="O15" s="15" t="s">
        <v>12</v>
      </c>
      <c r="P15" s="16" t="s">
        <v>95</v>
      </c>
      <c r="Q15" s="17">
        <f t="shared" si="5"/>
        <v>0</v>
      </c>
      <c r="R15" s="15" t="s">
        <v>12</v>
      </c>
      <c r="S15" s="16" t="s">
        <v>95</v>
      </c>
      <c r="T15" s="17">
        <f t="shared" si="6"/>
        <v>0</v>
      </c>
      <c r="U15" s="15" t="s">
        <v>12</v>
      </c>
      <c r="V15" s="16" t="s">
        <v>95</v>
      </c>
      <c r="W15" s="17">
        <f t="shared" si="7"/>
        <v>0</v>
      </c>
      <c r="X15" s="15" t="s">
        <v>95</v>
      </c>
      <c r="Y15" s="16" t="s">
        <v>12</v>
      </c>
      <c r="Z15" s="17">
        <f t="shared" si="11"/>
        <v>0</v>
      </c>
      <c r="AA15" s="15" t="s">
        <v>95</v>
      </c>
      <c r="AB15" s="16" t="s">
        <v>12</v>
      </c>
      <c r="AC15" s="17">
        <f t="shared" si="12"/>
        <v>12</v>
      </c>
      <c r="AD15" s="24"/>
      <c r="AE15" s="22"/>
      <c r="AF15" s="17"/>
      <c r="AG15" s="18">
        <f t="shared" si="8"/>
        <v>19</v>
      </c>
      <c r="AH15" s="19">
        <f>'3.Spieltag'!AI15</f>
        <v>64</v>
      </c>
      <c r="AI15" s="20">
        <f t="shared" si="9"/>
        <v>83</v>
      </c>
      <c r="AJ15" s="21">
        <f t="shared" si="10"/>
        <v>1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12</v>
      </c>
      <c r="G16" s="16" t="s">
        <v>95</v>
      </c>
      <c r="H16" s="17">
        <f t="shared" si="2"/>
        <v>0</v>
      </c>
      <c r="I16" s="15" t="s">
        <v>95</v>
      </c>
      <c r="J16" s="16" t="s">
        <v>12</v>
      </c>
      <c r="K16" s="17" t="str">
        <f t="shared" si="3"/>
        <v>5</v>
      </c>
      <c r="L16" s="15" t="s">
        <v>2</v>
      </c>
      <c r="M16" s="16" t="s">
        <v>95</v>
      </c>
      <c r="N16" s="17">
        <f t="shared" si="4"/>
        <v>0</v>
      </c>
      <c r="O16" s="15" t="s">
        <v>12</v>
      </c>
      <c r="P16" s="16" t="s">
        <v>95</v>
      </c>
      <c r="Q16" s="17">
        <f t="shared" si="5"/>
        <v>0</v>
      </c>
      <c r="R16" s="15" t="s">
        <v>95</v>
      </c>
      <c r="S16" s="16" t="s">
        <v>12</v>
      </c>
      <c r="T16" s="17">
        <f t="shared" si="6"/>
        <v>0</v>
      </c>
      <c r="U16" s="15" t="s">
        <v>12</v>
      </c>
      <c r="V16" s="16" t="s">
        <v>95</v>
      </c>
      <c r="W16" s="17">
        <f t="shared" si="7"/>
        <v>0</v>
      </c>
      <c r="X16" s="15" t="s">
        <v>12</v>
      </c>
      <c r="Y16" s="16" t="s">
        <v>95</v>
      </c>
      <c r="Z16" s="17" t="str">
        <f t="shared" si="11"/>
        <v>2</v>
      </c>
      <c r="AA16" s="15" t="s">
        <v>95</v>
      </c>
      <c r="AB16" s="16" t="s">
        <v>2</v>
      </c>
      <c r="AC16" s="17">
        <f t="shared" si="12"/>
        <v>8</v>
      </c>
      <c r="AD16" s="24"/>
      <c r="AE16" s="22"/>
      <c r="AF16" s="17"/>
      <c r="AG16" s="18">
        <f t="shared" si="8"/>
        <v>15</v>
      </c>
      <c r="AH16" s="19">
        <f>'3.Spieltag'!AI16</f>
        <v>36</v>
      </c>
      <c r="AI16" s="20">
        <f t="shared" si="9"/>
        <v>51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"/>
        <v>3</v>
      </c>
      <c r="F17" s="15" t="s">
        <v>12</v>
      </c>
      <c r="G17" s="16" t="s">
        <v>95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2</v>
      </c>
      <c r="M17" s="16" t="s">
        <v>95</v>
      </c>
      <c r="N17" s="17">
        <f t="shared" si="4"/>
        <v>0</v>
      </c>
      <c r="O17" s="15" t="s">
        <v>12</v>
      </c>
      <c r="P17" s="16" t="s">
        <v>95</v>
      </c>
      <c r="Q17" s="17">
        <f t="shared" si="5"/>
        <v>0</v>
      </c>
      <c r="R17" s="15" t="s">
        <v>2</v>
      </c>
      <c r="S17" s="16" t="s">
        <v>95</v>
      </c>
      <c r="T17" s="17">
        <f t="shared" si="6"/>
        <v>0</v>
      </c>
      <c r="U17" s="15" t="s">
        <v>2</v>
      </c>
      <c r="V17" s="16" t="s">
        <v>12</v>
      </c>
      <c r="W17" s="17">
        <f t="shared" si="7"/>
        <v>0</v>
      </c>
      <c r="X17" s="15" t="s">
        <v>2</v>
      </c>
      <c r="Y17" s="16" t="s">
        <v>95</v>
      </c>
      <c r="Z17" s="17" t="str">
        <f t="shared" si="11"/>
        <v>5</v>
      </c>
      <c r="AA17" s="15" t="s">
        <v>95</v>
      </c>
      <c r="AB17" s="16" t="s">
        <v>95</v>
      </c>
      <c r="AC17" s="17">
        <f t="shared" si="12"/>
        <v>0</v>
      </c>
      <c r="AD17" s="24"/>
      <c r="AE17" s="22"/>
      <c r="AF17" s="17"/>
      <c r="AG17" s="18">
        <f t="shared" si="8"/>
        <v>8</v>
      </c>
      <c r="AH17" s="19">
        <f>'3.Spieltag'!AI17</f>
        <v>28</v>
      </c>
      <c r="AI17" s="20">
        <f t="shared" si="9"/>
        <v>36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5" t="s">
        <v>95</v>
      </c>
      <c r="G18" s="16" t="s">
        <v>96</v>
      </c>
      <c r="H18" s="17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5" t="s">
        <v>95</v>
      </c>
      <c r="J18" s="16" t="s">
        <v>2</v>
      </c>
      <c r="K18" s="17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5" t="s">
        <v>12</v>
      </c>
      <c r="M18" s="16" t="s">
        <v>96</v>
      </c>
      <c r="N18" s="17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12</v>
      </c>
      <c r="Q18" s="17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5" t="s">
        <v>12</v>
      </c>
      <c r="S18" s="16" t="s">
        <v>95</v>
      </c>
      <c r="T18" s="17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5" t="s">
        <v>96</v>
      </c>
      <c r="V18" s="16" t="s">
        <v>95</v>
      </c>
      <c r="W18" s="17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5" t="s">
        <v>95</v>
      </c>
      <c r="Y18" s="16" t="s">
        <v>96</v>
      </c>
      <c r="Z18" s="17" t="str">
        <f t="shared" si="11"/>
        <v>2</v>
      </c>
      <c r="AA18" s="15" t="s">
        <v>96</v>
      </c>
      <c r="AB18" s="16" t="s">
        <v>97</v>
      </c>
      <c r="AC18" s="17">
        <f t="shared" si="12"/>
        <v>8</v>
      </c>
      <c r="AD18" s="24"/>
      <c r="AE18" s="22"/>
      <c r="AF18" s="17"/>
      <c r="AG18" s="18">
        <f t="shared" si="8"/>
        <v>15</v>
      </c>
      <c r="AH18" s="19">
        <f>'3.Spieltag'!AI18</f>
        <v>52</v>
      </c>
      <c r="AI18" s="20">
        <f t="shared" si="9"/>
        <v>67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3"/>
        <v>0</v>
      </c>
      <c r="F19" s="15" t="s">
        <v>12</v>
      </c>
      <c r="G19" s="16" t="s">
        <v>95</v>
      </c>
      <c r="H19" s="17">
        <f t="shared" si="14"/>
        <v>0</v>
      </c>
      <c r="I19" s="15" t="s">
        <v>12</v>
      </c>
      <c r="J19" s="16" t="s">
        <v>12</v>
      </c>
      <c r="K19" s="17">
        <f t="shared" si="15"/>
        <v>0</v>
      </c>
      <c r="L19" s="15" t="s">
        <v>12</v>
      </c>
      <c r="M19" s="16" t="s">
        <v>96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95</v>
      </c>
      <c r="T19" s="17" t="str">
        <f t="shared" si="18"/>
        <v>3</v>
      </c>
      <c r="U19" s="15" t="s">
        <v>96</v>
      </c>
      <c r="V19" s="16" t="s">
        <v>96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11"/>
        <v>2</v>
      </c>
      <c r="AA19" s="15" t="s">
        <v>95</v>
      </c>
      <c r="AB19" s="16" t="s">
        <v>12</v>
      </c>
      <c r="AC19" s="17">
        <f t="shared" si="12"/>
        <v>12</v>
      </c>
      <c r="AD19" s="24"/>
      <c r="AE19" s="22"/>
      <c r="AF19" s="17"/>
      <c r="AG19" s="18">
        <f>E19+H19+K19+N19+Q19+T19+W19+Z19+AC19+AF19</f>
        <v>17</v>
      </c>
      <c r="AH19" s="19">
        <f>'3.Spieltag'!AI19</f>
        <v>54</v>
      </c>
      <c r="AI19" s="20">
        <f t="shared" si="9"/>
        <v>71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4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3"/>
        <v>0</v>
      </c>
      <c r="F20" s="15" t="s">
        <v>12</v>
      </c>
      <c r="G20" s="16" t="s">
        <v>96</v>
      </c>
      <c r="H20" s="17">
        <f t="shared" si="14"/>
        <v>0</v>
      </c>
      <c r="I20" s="15" t="s">
        <v>12</v>
      </c>
      <c r="J20" s="16" t="s">
        <v>95</v>
      </c>
      <c r="K20" s="17">
        <f t="shared" si="15"/>
        <v>0</v>
      </c>
      <c r="L20" s="15" t="s">
        <v>2</v>
      </c>
      <c r="M20" s="16" t="s">
        <v>96</v>
      </c>
      <c r="N20" s="17">
        <f t="shared" si="16"/>
        <v>0</v>
      </c>
      <c r="O20" s="15" t="s">
        <v>12</v>
      </c>
      <c r="P20" s="16" t="s">
        <v>95</v>
      </c>
      <c r="Q20" s="17">
        <f t="shared" si="17"/>
        <v>0</v>
      </c>
      <c r="R20" s="15" t="s">
        <v>12</v>
      </c>
      <c r="S20" s="16" t="s">
        <v>95</v>
      </c>
      <c r="T20" s="17">
        <f t="shared" si="18"/>
        <v>0</v>
      </c>
      <c r="U20" s="15" t="s">
        <v>2</v>
      </c>
      <c r="V20" s="16" t="s">
        <v>95</v>
      </c>
      <c r="W20" s="17">
        <f t="shared" si="19"/>
        <v>0</v>
      </c>
      <c r="X20" s="15" t="s">
        <v>12</v>
      </c>
      <c r="Y20" s="16" t="s">
        <v>95</v>
      </c>
      <c r="Z20" s="17" t="str">
        <f t="shared" si="11"/>
        <v>2</v>
      </c>
      <c r="AA20" s="15" t="s">
        <v>95</v>
      </c>
      <c r="AB20" s="16" t="s">
        <v>12</v>
      </c>
      <c r="AC20" s="17">
        <f t="shared" si="12"/>
        <v>12</v>
      </c>
      <c r="AD20" s="24"/>
      <c r="AE20" s="22"/>
      <c r="AF20" s="17"/>
      <c r="AG20" s="18">
        <f>E20+H20+K20+N20+Q20+T20+W20+Z20+AC20+AF20</f>
        <v>14</v>
      </c>
      <c r="AH20" s="19">
        <f>'3.Spieltag'!AI20</f>
        <v>61</v>
      </c>
      <c r="AI20" s="20">
        <f t="shared" si="9"/>
        <v>75</v>
      </c>
      <c r="AJ20" s="21">
        <f t="shared" si="10"/>
        <v>4</v>
      </c>
      <c r="AK20" s="1"/>
    </row>
    <row r="21" spans="1:37" ht="24.95" customHeight="1" thickBot="1" x14ac:dyDescent="0.25">
      <c r="A21" s="25">
        <f>AJ21</f>
        <v>15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5</v>
      </c>
      <c r="L21" s="15" t="s">
        <v>95</v>
      </c>
      <c r="M21" s="16" t="s">
        <v>95</v>
      </c>
      <c r="N21" s="17">
        <f t="shared" si="16"/>
        <v>0</v>
      </c>
      <c r="O21" s="15" t="s">
        <v>95</v>
      </c>
      <c r="P21" s="16" t="s">
        <v>12</v>
      </c>
      <c r="Q21" s="17">
        <f t="shared" si="17"/>
        <v>0</v>
      </c>
      <c r="R21" s="15" t="s">
        <v>2</v>
      </c>
      <c r="S21" s="16" t="s">
        <v>12</v>
      </c>
      <c r="T21" s="17">
        <f t="shared" si="18"/>
        <v>0</v>
      </c>
      <c r="U21" s="15" t="s">
        <v>12</v>
      </c>
      <c r="V21" s="16" t="s">
        <v>95</v>
      </c>
      <c r="W21" s="17">
        <f t="shared" si="19"/>
        <v>0</v>
      </c>
      <c r="X21" s="15" t="s">
        <v>12</v>
      </c>
      <c r="Y21" s="16" t="s">
        <v>12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12</v>
      </c>
      <c r="AD21" s="24"/>
      <c r="AE21" s="22"/>
      <c r="AF21" s="17"/>
      <c r="AG21" s="18">
        <f>E21+H21+K21+N21+Q21+T21+W21+Z21+AC21+AF21</f>
        <v>17</v>
      </c>
      <c r="AH21" s="19">
        <f>'3.Spieltag'!AI21</f>
        <v>42</v>
      </c>
      <c r="AI21" s="20">
        <f t="shared" si="9"/>
        <v>59</v>
      </c>
      <c r="AJ21" s="21">
        <f t="shared" si="10"/>
        <v>15</v>
      </c>
      <c r="AK21" s="1"/>
    </row>
    <row r="22" spans="1:37" ht="24.95" customHeight="1" thickBot="1" x14ac:dyDescent="0.25">
      <c r="A22" s="25">
        <f>AJ22</f>
        <v>12</v>
      </c>
      <c r="B22" s="18" t="str">
        <f>'1.Spieltag'!B22</f>
        <v>Mike04</v>
      </c>
      <c r="C22" s="15" t="s">
        <v>95</v>
      </c>
      <c r="D22" s="16" t="s">
        <v>96</v>
      </c>
      <c r="E22" s="17">
        <f t="shared" si="13"/>
        <v>0</v>
      </c>
      <c r="F22" s="15" t="s">
        <v>12</v>
      </c>
      <c r="G22" s="16" t="s">
        <v>95</v>
      </c>
      <c r="H22" s="17">
        <f t="shared" si="14"/>
        <v>0</v>
      </c>
      <c r="I22" s="15" t="s">
        <v>95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>
        <f t="shared" si="16"/>
        <v>0</v>
      </c>
      <c r="O22" s="15" t="s">
        <v>95</v>
      </c>
      <c r="P22" s="16" t="s">
        <v>12</v>
      </c>
      <c r="Q22" s="17">
        <f t="shared" si="17"/>
        <v>0</v>
      </c>
      <c r="R22" s="15" t="s">
        <v>12</v>
      </c>
      <c r="S22" s="16" t="s">
        <v>95</v>
      </c>
      <c r="T22" s="17">
        <f t="shared" si="18"/>
        <v>0</v>
      </c>
      <c r="U22" s="15" t="s">
        <v>12</v>
      </c>
      <c r="V22" s="16" t="s">
        <v>96</v>
      </c>
      <c r="W22" s="17">
        <f t="shared" si="19"/>
        <v>0</v>
      </c>
      <c r="X22" s="15" t="s">
        <v>12</v>
      </c>
      <c r="Y22" s="16" t="s">
        <v>95</v>
      </c>
      <c r="Z22" s="17" t="str">
        <f t="shared" si="11"/>
        <v>2</v>
      </c>
      <c r="AA22" s="15" t="s">
        <v>96</v>
      </c>
      <c r="AB22" s="16" t="s">
        <v>95</v>
      </c>
      <c r="AC22" s="17">
        <f t="shared" si="12"/>
        <v>20</v>
      </c>
      <c r="AD22" s="24"/>
      <c r="AE22" s="22"/>
      <c r="AF22" s="17"/>
      <c r="AG22" s="18">
        <f>E22+H22+K22+N22+Q22+T22+W22+Z22+AC22+AF22</f>
        <v>22</v>
      </c>
      <c r="AH22" s="19">
        <f>'3.Spieltag'!AI22</f>
        <v>42</v>
      </c>
      <c r="AI22" s="20">
        <f t="shared" si="9"/>
        <v>64</v>
      </c>
      <c r="AJ22" s="21">
        <f t="shared" si="10"/>
        <v>12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'3.Spieltag'!AI23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12</v>
      </c>
      <c r="G24" s="16" t="s">
        <v>95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12</v>
      </c>
      <c r="S24" s="16" t="s">
        <v>95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96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2</v>
      </c>
      <c r="Z24" s="17">
        <f t="shared" si="11"/>
        <v>0</v>
      </c>
      <c r="AA24" s="15" t="s">
        <v>96</v>
      </c>
      <c r="AB24" s="16" t="s">
        <v>12</v>
      </c>
      <c r="AC24" s="17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4"/>
      <c r="AE24" s="22"/>
      <c r="AF24" s="17"/>
      <c r="AG24" s="18">
        <f t="shared" ref="AG24:AG26" si="22">E24+H24+K24+N24+Q24+T24+W24+Z24+AC24+AF24</f>
        <v>10</v>
      </c>
      <c r="AH24" s="19">
        <f>'3.Spieltag'!AI24</f>
        <v>47</v>
      </c>
      <c r="AI24" s="20">
        <f t="shared" ref="AI24:AI26" si="23">AG24+AH24</f>
        <v>57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20"/>
        <v>3</v>
      </c>
      <c r="B25" s="18" t="str">
        <f>'1.Spieltag'!B25</f>
        <v>ReneMause</v>
      </c>
      <c r="C25" s="15" t="s">
        <v>12</v>
      </c>
      <c r="D25" s="16" t="s">
        <v>96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95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12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2</v>
      </c>
      <c r="S25" s="16" t="s">
        <v>95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95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2</v>
      </c>
      <c r="Y25" s="16" t="s">
        <v>95</v>
      </c>
      <c r="Z25" s="17" t="str">
        <f t="shared" si="11"/>
        <v>5</v>
      </c>
      <c r="AA25" s="15" t="s">
        <v>95</v>
      </c>
      <c r="AB25" s="16" t="s">
        <v>12</v>
      </c>
      <c r="AC25" s="17">
        <f t="shared" si="21"/>
        <v>12</v>
      </c>
      <c r="AD25" s="24"/>
      <c r="AE25" s="22"/>
      <c r="AF25" s="17"/>
      <c r="AG25" s="18">
        <f t="shared" si="22"/>
        <v>17</v>
      </c>
      <c r="AH25" s="19">
        <f>'3.Spieltag'!AI25</f>
        <v>61</v>
      </c>
      <c r="AI25" s="20">
        <f t="shared" si="23"/>
        <v>78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0"/>
        <v>17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12</v>
      </c>
      <c r="G26" s="16" t="s">
        <v>95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12</v>
      </c>
      <c r="M26" s="16" t="s">
        <v>95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95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12</v>
      </c>
      <c r="S26" s="16" t="s">
        <v>96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>
        <f t="shared" si="11"/>
        <v>0</v>
      </c>
      <c r="AA26" s="15" t="s">
        <v>95</v>
      </c>
      <c r="AB26" s="16" t="s">
        <v>2</v>
      </c>
      <c r="AC26" s="17">
        <f t="shared" si="21"/>
        <v>8</v>
      </c>
      <c r="AD26" s="24"/>
      <c r="AE26" s="22"/>
      <c r="AF26" s="17"/>
      <c r="AG26" s="18">
        <f t="shared" si="22"/>
        <v>8</v>
      </c>
      <c r="AH26" s="19">
        <f>'3.Spieltag'!AI26</f>
        <v>46</v>
      </c>
      <c r="AI26" s="20">
        <f t="shared" si="23"/>
        <v>54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4">AJ27</f>
        <v>23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95</v>
      </c>
      <c r="H27" s="17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5" t="s">
        <v>2</v>
      </c>
      <c r="M27" s="16" t="s">
        <v>95</v>
      </c>
      <c r="N27" s="17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97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21"/>
        <v>12</v>
      </c>
      <c r="AD27" s="24"/>
      <c r="AE27" s="22"/>
      <c r="AF27" s="17"/>
      <c r="AG27" s="18">
        <f t="shared" ref="AG27:AG32" si="33">E27+H27+K27+N27+Q27+T27+W27+Z27+AC27+AF27</f>
        <v>24</v>
      </c>
      <c r="AH27" s="19">
        <f>'3.Spieltag'!AI27</f>
        <v>25</v>
      </c>
      <c r="AI27" s="20">
        <f t="shared" ref="AI27:AI32" si="34">AG27+AH27</f>
        <v>49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4"/>
        <v>18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5"/>
        <v>0</v>
      </c>
      <c r="F28" s="15" t="s">
        <v>95</v>
      </c>
      <c r="G28" s="16" t="s">
        <v>96</v>
      </c>
      <c r="H28" s="17">
        <f t="shared" si="26"/>
        <v>0</v>
      </c>
      <c r="I28" s="15" t="s">
        <v>95</v>
      </c>
      <c r="J28" s="16" t="s">
        <v>95</v>
      </c>
      <c r="K28" s="17">
        <f t="shared" si="27"/>
        <v>0</v>
      </c>
      <c r="L28" s="15" t="s">
        <v>12</v>
      </c>
      <c r="M28" s="16" t="s">
        <v>95</v>
      </c>
      <c r="N28" s="17">
        <f t="shared" si="28"/>
        <v>0</v>
      </c>
      <c r="O28" s="15" t="s">
        <v>96</v>
      </c>
      <c r="P28" s="16" t="s">
        <v>12</v>
      </c>
      <c r="Q28" s="17">
        <f t="shared" si="29"/>
        <v>0</v>
      </c>
      <c r="R28" s="15" t="s">
        <v>12</v>
      </c>
      <c r="S28" s="16" t="s">
        <v>96</v>
      </c>
      <c r="T28" s="17">
        <f t="shared" si="30"/>
        <v>0</v>
      </c>
      <c r="U28" s="15" t="s">
        <v>95</v>
      </c>
      <c r="V28" s="16" t="s">
        <v>96</v>
      </c>
      <c r="W28" s="17">
        <f t="shared" si="31"/>
        <v>0</v>
      </c>
      <c r="X28" s="15" t="s">
        <v>95</v>
      </c>
      <c r="Y28" s="16" t="s">
        <v>95</v>
      </c>
      <c r="Z28" s="17">
        <f t="shared" si="32"/>
        <v>0</v>
      </c>
      <c r="AA28" s="15" t="s">
        <v>96</v>
      </c>
      <c r="AB28" s="16" t="s">
        <v>12</v>
      </c>
      <c r="AC28" s="17">
        <f t="shared" si="21"/>
        <v>8</v>
      </c>
      <c r="AD28" s="24"/>
      <c r="AE28" s="22"/>
      <c r="AF28" s="17"/>
      <c r="AG28" s="18">
        <f t="shared" si="33"/>
        <v>8</v>
      </c>
      <c r="AH28" s="19">
        <f>'3.Spieltag'!AI28</f>
        <v>44</v>
      </c>
      <c r="AI28" s="20">
        <f t="shared" si="34"/>
        <v>52</v>
      </c>
      <c r="AJ28" s="21">
        <f t="shared" si="10"/>
        <v>18</v>
      </c>
      <c r="AK28" s="1"/>
    </row>
    <row r="29" spans="1:37" ht="28.15" customHeight="1" thickBot="1" x14ac:dyDescent="0.25">
      <c r="A29" s="25">
        <f t="shared" si="24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5"/>
        <v>0</v>
      </c>
      <c r="F29" s="15" t="s">
        <v>12</v>
      </c>
      <c r="G29" s="16" t="s">
        <v>95</v>
      </c>
      <c r="H29" s="17">
        <f t="shared" si="26"/>
        <v>0</v>
      </c>
      <c r="I29" s="15" t="s">
        <v>95</v>
      </c>
      <c r="J29" s="16" t="s">
        <v>95</v>
      </c>
      <c r="K29" s="17">
        <f t="shared" si="27"/>
        <v>0</v>
      </c>
      <c r="L29" s="15" t="s">
        <v>12</v>
      </c>
      <c r="M29" s="16" t="s">
        <v>95</v>
      </c>
      <c r="N29" s="17">
        <f t="shared" si="28"/>
        <v>0</v>
      </c>
      <c r="O29" s="15" t="s">
        <v>12</v>
      </c>
      <c r="P29" s="16" t="s">
        <v>96</v>
      </c>
      <c r="Q29" s="17">
        <f t="shared" si="29"/>
        <v>0</v>
      </c>
      <c r="R29" s="15" t="s">
        <v>12</v>
      </c>
      <c r="S29" s="16" t="s">
        <v>96</v>
      </c>
      <c r="T29" s="17">
        <f t="shared" si="30"/>
        <v>0</v>
      </c>
      <c r="U29" s="15" t="s">
        <v>12</v>
      </c>
      <c r="V29" s="16" t="s">
        <v>95</v>
      </c>
      <c r="W29" s="17">
        <f t="shared" si="31"/>
        <v>0</v>
      </c>
      <c r="X29" s="15" t="s">
        <v>95</v>
      </c>
      <c r="Y29" s="16" t="s">
        <v>95</v>
      </c>
      <c r="Z29" s="17">
        <f t="shared" si="32"/>
        <v>0</v>
      </c>
      <c r="AA29" s="15" t="s">
        <v>95</v>
      </c>
      <c r="AB29" s="16" t="s">
        <v>12</v>
      </c>
      <c r="AC29" s="17">
        <f t="shared" si="21"/>
        <v>12</v>
      </c>
      <c r="AD29" s="24"/>
      <c r="AE29" s="22"/>
      <c r="AF29" s="17"/>
      <c r="AG29" s="18">
        <f t="shared" si="33"/>
        <v>12</v>
      </c>
      <c r="AH29" s="19">
        <f>'3.Spieltag'!AI29</f>
        <v>68</v>
      </c>
      <c r="AI29" s="20">
        <f t="shared" si="34"/>
        <v>80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4"/>
        <v>13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25"/>
        <v>0</v>
      </c>
      <c r="F30" s="15" t="s">
        <v>96</v>
      </c>
      <c r="G30" s="16" t="s">
        <v>96</v>
      </c>
      <c r="H30" s="17">
        <f t="shared" si="26"/>
        <v>0</v>
      </c>
      <c r="I30" s="15" t="s">
        <v>96</v>
      </c>
      <c r="J30" s="16" t="s">
        <v>12</v>
      </c>
      <c r="K30" s="17" t="str">
        <f t="shared" si="27"/>
        <v>2</v>
      </c>
      <c r="L30" s="15" t="s">
        <v>12</v>
      </c>
      <c r="M30" s="16" t="s">
        <v>96</v>
      </c>
      <c r="N30" s="17">
        <f t="shared" si="28"/>
        <v>0</v>
      </c>
      <c r="O30" s="15" t="s">
        <v>96</v>
      </c>
      <c r="P30" s="16" t="s">
        <v>95</v>
      </c>
      <c r="Q30" s="17">
        <f t="shared" si="29"/>
        <v>0</v>
      </c>
      <c r="R30" s="15" t="s">
        <v>12</v>
      </c>
      <c r="S30" s="16" t="s">
        <v>12</v>
      </c>
      <c r="T30" s="17" t="str">
        <f t="shared" si="30"/>
        <v>3</v>
      </c>
      <c r="U30" s="15" t="s">
        <v>2</v>
      </c>
      <c r="V30" s="16" t="s">
        <v>95</v>
      </c>
      <c r="W30" s="17">
        <f t="shared" si="31"/>
        <v>0</v>
      </c>
      <c r="X30" s="15" t="s">
        <v>97</v>
      </c>
      <c r="Y30" s="16" t="s">
        <v>96</v>
      </c>
      <c r="Z30" s="17" t="str">
        <f t="shared" si="32"/>
        <v>2</v>
      </c>
      <c r="AA30" s="15" t="s">
        <v>95</v>
      </c>
      <c r="AB30" s="16" t="s">
        <v>2</v>
      </c>
      <c r="AC30" s="17">
        <f t="shared" si="21"/>
        <v>8</v>
      </c>
      <c r="AD30" s="24"/>
      <c r="AE30" s="22"/>
      <c r="AF30" s="17"/>
      <c r="AG30" s="18">
        <f t="shared" si="33"/>
        <v>15</v>
      </c>
      <c r="AH30" s="19">
        <f>'3.Spieltag'!AI30</f>
        <v>45</v>
      </c>
      <c r="AI30" s="20">
        <f t="shared" si="34"/>
        <v>60</v>
      </c>
      <c r="AJ30" s="21">
        <f t="shared" si="10"/>
        <v>13</v>
      </c>
      <c r="AK30" s="1"/>
    </row>
    <row r="31" spans="1:37" ht="28.15" customHeight="1" thickBot="1" x14ac:dyDescent="0.25">
      <c r="A31" s="25">
        <f t="shared" si="24"/>
        <v>8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25"/>
        <v>3</v>
      </c>
      <c r="F31" s="15" t="s">
        <v>95</v>
      </c>
      <c r="G31" s="16" t="s">
        <v>96</v>
      </c>
      <c r="H31" s="17">
        <f t="shared" si="26"/>
        <v>0</v>
      </c>
      <c r="I31" s="15" t="s">
        <v>12</v>
      </c>
      <c r="J31" s="16" t="s">
        <v>95</v>
      </c>
      <c r="K31" s="17">
        <f t="shared" si="27"/>
        <v>0</v>
      </c>
      <c r="L31" s="15" t="s">
        <v>12</v>
      </c>
      <c r="M31" s="16" t="s">
        <v>96</v>
      </c>
      <c r="N31" s="17">
        <f t="shared" si="28"/>
        <v>0</v>
      </c>
      <c r="O31" s="15" t="s">
        <v>96</v>
      </c>
      <c r="P31" s="16" t="s">
        <v>12</v>
      </c>
      <c r="Q31" s="17">
        <f t="shared" si="29"/>
        <v>0</v>
      </c>
      <c r="R31" s="15" t="s">
        <v>12</v>
      </c>
      <c r="S31" s="16" t="s">
        <v>95</v>
      </c>
      <c r="T31" s="17">
        <f t="shared" si="30"/>
        <v>0</v>
      </c>
      <c r="U31" s="15" t="s">
        <v>95</v>
      </c>
      <c r="V31" s="16" t="s">
        <v>96</v>
      </c>
      <c r="W31" s="17">
        <f t="shared" si="31"/>
        <v>0</v>
      </c>
      <c r="X31" s="15" t="s">
        <v>95</v>
      </c>
      <c r="Y31" s="16" t="s">
        <v>95</v>
      </c>
      <c r="Z31" s="17">
        <f t="shared" si="32"/>
        <v>0</v>
      </c>
      <c r="AA31" s="15" t="s">
        <v>96</v>
      </c>
      <c r="AB31" s="16" t="s">
        <v>12</v>
      </c>
      <c r="AC31" s="17">
        <f t="shared" si="21"/>
        <v>8</v>
      </c>
      <c r="AD31" s="24"/>
      <c r="AE31" s="22"/>
      <c r="AF31" s="17"/>
      <c r="AG31" s="18">
        <f t="shared" si="33"/>
        <v>11</v>
      </c>
      <c r="AH31" s="19">
        <f>'3.Spieltag'!AI31</f>
        <v>60</v>
      </c>
      <c r="AI31" s="20">
        <f t="shared" si="34"/>
        <v>71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24"/>
        <v>24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5"/>
        <v>0</v>
      </c>
      <c r="F32" s="15" t="s">
        <v>95</v>
      </c>
      <c r="G32" s="16" t="s">
        <v>12</v>
      </c>
      <c r="H32" s="17" t="str">
        <f t="shared" si="26"/>
        <v>2</v>
      </c>
      <c r="I32" s="15" t="s">
        <v>12</v>
      </c>
      <c r="J32" s="16" t="s">
        <v>95</v>
      </c>
      <c r="K32" s="17">
        <f t="shared" si="27"/>
        <v>0</v>
      </c>
      <c r="L32" s="15" t="s">
        <v>12</v>
      </c>
      <c r="M32" s="16" t="s">
        <v>96</v>
      </c>
      <c r="N32" s="17">
        <f t="shared" si="28"/>
        <v>0</v>
      </c>
      <c r="O32" s="15" t="s">
        <v>95</v>
      </c>
      <c r="P32" s="16" t="s">
        <v>95</v>
      </c>
      <c r="Q32" s="17" t="str">
        <f t="shared" si="29"/>
        <v>5</v>
      </c>
      <c r="R32" s="15" t="s">
        <v>12</v>
      </c>
      <c r="S32" s="16" t="s">
        <v>96</v>
      </c>
      <c r="T32" s="17">
        <f t="shared" si="30"/>
        <v>0</v>
      </c>
      <c r="U32" s="15" t="s">
        <v>95</v>
      </c>
      <c r="V32" s="16" t="s">
        <v>96</v>
      </c>
      <c r="W32" s="17">
        <f t="shared" si="31"/>
        <v>0</v>
      </c>
      <c r="X32" s="15" t="s">
        <v>12</v>
      </c>
      <c r="Y32" s="16" t="s">
        <v>95</v>
      </c>
      <c r="Z32" s="17" t="str">
        <f t="shared" si="32"/>
        <v>2</v>
      </c>
      <c r="AA32" s="15" t="s">
        <v>95</v>
      </c>
      <c r="AB32" s="16" t="s">
        <v>12</v>
      </c>
      <c r="AC32" s="17">
        <f t="shared" si="21"/>
        <v>12</v>
      </c>
      <c r="AD32" s="24"/>
      <c r="AE32" s="22"/>
      <c r="AF32" s="17"/>
      <c r="AG32" s="18">
        <f t="shared" si="33"/>
        <v>21</v>
      </c>
      <c r="AH32" s="19">
        <f>'3.Spieltag'!AI32</f>
        <v>26</v>
      </c>
      <c r="AI32" s="20">
        <f t="shared" si="34"/>
        <v>47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4"/>
        <v>20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96</v>
      </c>
      <c r="W33" s="17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4"/>
      <c r="AE33" s="22"/>
      <c r="AF33" s="17"/>
      <c r="AG33" s="18">
        <f t="shared" ref="AG33" si="44">E33+H33+K33+N33+Q33+T33+W33+Z33+AC33+AF33</f>
        <v>19</v>
      </c>
      <c r="AH33" s="19">
        <f>'3.Spieltag'!AI33</f>
        <v>32</v>
      </c>
      <c r="AI33" s="20">
        <f t="shared" ref="AI33" si="45">AG33+AH33</f>
        <v>51</v>
      </c>
      <c r="AJ33" s="21">
        <f t="shared" ref="AJ33" si="46">RANK(AI33,$AI$8:$AI$53)</f>
        <v>20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57"/>
      <c r="H1" s="1"/>
      <c r="I1" s="57"/>
      <c r="K1" s="1"/>
      <c r="L1" s="57"/>
      <c r="N1" s="1"/>
      <c r="O1" s="57"/>
      <c r="Q1" s="1"/>
      <c r="R1" s="57"/>
      <c r="T1" s="1"/>
      <c r="U1" s="57"/>
      <c r="W1" s="1"/>
      <c r="X1" s="57"/>
      <c r="Z1" s="1"/>
      <c r="AA1" s="57"/>
      <c r="AC1" s="1"/>
      <c r="AD1" s="57"/>
    </row>
    <row r="2" spans="1:40" x14ac:dyDescent="0.2">
      <c r="E2" s="1"/>
      <c r="F2" s="57"/>
      <c r="H2" s="1"/>
      <c r="I2" s="57"/>
      <c r="K2" s="1"/>
      <c r="L2" s="57"/>
      <c r="N2" s="1"/>
      <c r="O2" s="57"/>
      <c r="Q2" s="1"/>
      <c r="R2" s="57"/>
      <c r="T2" s="1"/>
      <c r="U2" s="57"/>
      <c r="W2" s="1"/>
      <c r="X2" s="57"/>
      <c r="Z2" s="1"/>
      <c r="AA2" s="57"/>
      <c r="AC2" s="1"/>
      <c r="AD2" s="57"/>
    </row>
    <row r="3" spans="1:40" x14ac:dyDescent="0.2">
      <c r="E3" s="1"/>
      <c r="F3" s="57"/>
      <c r="H3" s="1"/>
      <c r="I3" s="57"/>
      <c r="K3" s="1"/>
      <c r="L3" s="57"/>
      <c r="N3" s="1"/>
      <c r="O3" s="57"/>
      <c r="Q3" s="1"/>
      <c r="R3" s="57"/>
      <c r="T3" s="1"/>
      <c r="U3" s="57"/>
      <c r="W3" s="1"/>
      <c r="X3" s="57"/>
      <c r="Z3" s="1"/>
      <c r="AA3" s="57"/>
      <c r="AC3" s="1"/>
      <c r="AD3" s="57"/>
    </row>
    <row r="4" spans="1:40" ht="16.5" thickBot="1" x14ac:dyDescent="0.3">
      <c r="A4" s="2" t="s">
        <v>18</v>
      </c>
      <c r="B4" s="14"/>
      <c r="C4" s="14" t="s">
        <v>58</v>
      </c>
      <c r="F4" s="14" t="s">
        <v>94</v>
      </c>
      <c r="I4" s="14" t="s">
        <v>59</v>
      </c>
      <c r="L4" s="14" t="s">
        <v>68</v>
      </c>
      <c r="O4" s="14" t="s">
        <v>11</v>
      </c>
      <c r="R4" s="14" t="s">
        <v>61</v>
      </c>
      <c r="U4" s="14" t="s">
        <v>66</v>
      </c>
      <c r="X4" s="14" t="s">
        <v>63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62</v>
      </c>
      <c r="I6" s="14" t="s">
        <v>64</v>
      </c>
      <c r="L6" s="14" t="s">
        <v>65</v>
      </c>
      <c r="O6" s="14" t="s">
        <v>92</v>
      </c>
      <c r="R6" s="14" t="s">
        <v>56</v>
      </c>
      <c r="U6" s="14" t="s">
        <v>93</v>
      </c>
      <c r="X6" s="14" t="s">
        <v>60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96</v>
      </c>
      <c r="S7" s="65" t="s">
        <v>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13</v>
      </c>
      <c r="AH8" s="19">
        <f>'4.Spieltag'!AI8</f>
        <v>73</v>
      </c>
      <c r="AI8" s="20">
        <f t="shared" ref="AI8:AI23" si="9">AG8+AH8</f>
        <v>86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96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12</v>
      </c>
      <c r="P9" s="16" t="s">
        <v>95</v>
      </c>
      <c r="Q9" s="17">
        <f t="shared" ref="Q9:Q33" si="12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>
        <f t="shared" si="4"/>
        <v>0</v>
      </c>
      <c r="U9" s="15" t="s">
        <v>2</v>
      </c>
      <c r="V9" s="16" t="s">
        <v>95</v>
      </c>
      <c r="W9" s="17">
        <f t="shared" si="5"/>
        <v>0</v>
      </c>
      <c r="X9" s="15" t="s">
        <v>95</v>
      </c>
      <c r="Y9" s="16" t="s">
        <v>2</v>
      </c>
      <c r="Z9" s="17" t="str">
        <f t="shared" si="6"/>
        <v>2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4</v>
      </c>
      <c r="AH9" s="19">
        <f>'4.Spieltag'!AI9</f>
        <v>60</v>
      </c>
      <c r="AI9" s="20">
        <f t="shared" si="9"/>
        <v>64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95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5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12"/>
        <v>0</v>
      </c>
      <c r="R10" s="15" t="s">
        <v>12</v>
      </c>
      <c r="S10" s="16" t="s">
        <v>95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2</v>
      </c>
      <c r="Z10" s="17" t="str">
        <f t="shared" si="6"/>
        <v>2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20</v>
      </c>
      <c r="AH10" s="19">
        <f>'4.Spieltag'!AI10</f>
        <v>73</v>
      </c>
      <c r="AI10" s="20">
        <f t="shared" si="9"/>
        <v>93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5</v>
      </c>
      <c r="F11" s="15" t="s">
        <v>12</v>
      </c>
      <c r="G11" s="16" t="s">
        <v>12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>
        <f t="shared" si="12"/>
        <v>0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95</v>
      </c>
      <c r="Z11" s="17">
        <f t="shared" si="6"/>
        <v>0</v>
      </c>
      <c r="AA11" s="15" t="s">
        <v>12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5</v>
      </c>
      <c r="AH11" s="19">
        <f>'4.Spieltag'!AI11</f>
        <v>67</v>
      </c>
      <c r="AI11" s="20">
        <f t="shared" si="9"/>
        <v>72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95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95</v>
      </c>
      <c r="Q12" s="17">
        <f t="shared" si="12"/>
        <v>0</v>
      </c>
      <c r="R12" s="15" t="s">
        <v>12</v>
      </c>
      <c r="S12" s="16" t="s">
        <v>95</v>
      </c>
      <c r="T12" s="17">
        <f t="shared" si="4"/>
        <v>0</v>
      </c>
      <c r="U12" s="15" t="s">
        <v>12</v>
      </c>
      <c r="V12" s="16" t="s">
        <v>95</v>
      </c>
      <c r="W12" s="17">
        <f t="shared" si="5"/>
        <v>0</v>
      </c>
      <c r="X12" s="15" t="s">
        <v>95</v>
      </c>
      <c r="Y12" s="16" t="s">
        <v>12</v>
      </c>
      <c r="Z12" s="17" t="str">
        <f t="shared" si="6"/>
        <v>2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'4.Spieltag'!AI12</f>
        <v>75</v>
      </c>
      <c r="AI12" s="20">
        <f t="shared" si="9"/>
        <v>81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3</v>
      </c>
      <c r="F13" s="15" t="s">
        <v>95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 t="str">
        <f t="shared" si="2"/>
        <v>2</v>
      </c>
      <c r="L13" s="15" t="s">
        <v>97</v>
      </c>
      <c r="M13" s="16" t="s">
        <v>95</v>
      </c>
      <c r="N13" s="17" t="str">
        <f t="shared" si="3"/>
        <v>2</v>
      </c>
      <c r="O13" s="15" t="s">
        <v>2</v>
      </c>
      <c r="P13" s="16" t="s">
        <v>95</v>
      </c>
      <c r="Q13" s="17">
        <f t="shared" si="12"/>
        <v>0</v>
      </c>
      <c r="R13" s="15" t="s">
        <v>13</v>
      </c>
      <c r="S13" s="16" t="s">
        <v>95</v>
      </c>
      <c r="T13" s="17">
        <f t="shared" si="4"/>
        <v>0</v>
      </c>
      <c r="U13" s="15" t="s">
        <v>95</v>
      </c>
      <c r="V13" s="16" t="s">
        <v>96</v>
      </c>
      <c r="W13" s="17">
        <f t="shared" si="5"/>
        <v>0</v>
      </c>
      <c r="X13" s="15" t="s">
        <v>95</v>
      </c>
      <c r="Y13" s="16" t="s">
        <v>12</v>
      </c>
      <c r="Z13" s="17" t="str">
        <f t="shared" si="6"/>
        <v>2</v>
      </c>
      <c r="AA13" s="15" t="s">
        <v>96</v>
      </c>
      <c r="AB13" s="16" t="s">
        <v>12</v>
      </c>
      <c r="AC13" s="17" t="str">
        <f t="shared" si="7"/>
        <v>2</v>
      </c>
      <c r="AD13" s="24"/>
      <c r="AE13" s="22"/>
      <c r="AF13" s="17"/>
      <c r="AG13" s="18">
        <f t="shared" si="8"/>
        <v>11</v>
      </c>
      <c r="AH13" s="19">
        <f>'4.Spieltag'!AI13</f>
        <v>52</v>
      </c>
      <c r="AI13" s="20">
        <f t="shared" si="9"/>
        <v>63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1"/>
        <v>5</v>
      </c>
      <c r="F14" s="15" t="s">
        <v>95</v>
      </c>
      <c r="G14" s="16" t="s">
        <v>96</v>
      </c>
      <c r="H14" s="17" t="str">
        <f t="shared" si="1"/>
        <v>2</v>
      </c>
      <c r="I14" s="15" t="s">
        <v>95</v>
      </c>
      <c r="J14" s="16" t="s">
        <v>96</v>
      </c>
      <c r="K14" s="17" t="str">
        <f t="shared" si="2"/>
        <v>3</v>
      </c>
      <c r="L14" s="15" t="s">
        <v>95</v>
      </c>
      <c r="M14" s="16" t="s">
        <v>95</v>
      </c>
      <c r="N14" s="17">
        <f t="shared" si="3"/>
        <v>0</v>
      </c>
      <c r="O14" s="15" t="s">
        <v>12</v>
      </c>
      <c r="P14" s="16" t="s">
        <v>96</v>
      </c>
      <c r="Q14" s="17">
        <f t="shared" si="12"/>
        <v>0</v>
      </c>
      <c r="R14" s="15" t="s">
        <v>12</v>
      </c>
      <c r="S14" s="16" t="s">
        <v>95</v>
      </c>
      <c r="T14" s="17">
        <f t="shared" si="4"/>
        <v>0</v>
      </c>
      <c r="U14" s="15" t="s">
        <v>95</v>
      </c>
      <c r="V14" s="16" t="s">
        <v>96</v>
      </c>
      <c r="W14" s="17">
        <f t="shared" si="5"/>
        <v>0</v>
      </c>
      <c r="X14" s="15" t="s">
        <v>96</v>
      </c>
      <c r="Y14" s="16" t="s">
        <v>95</v>
      </c>
      <c r="Z14" s="17" t="str">
        <f t="shared" si="6"/>
        <v>2</v>
      </c>
      <c r="AA14" s="15" t="s">
        <v>96</v>
      </c>
      <c r="AB14" s="16" t="s">
        <v>96</v>
      </c>
      <c r="AC14" s="17">
        <f t="shared" si="7"/>
        <v>0</v>
      </c>
      <c r="AD14" s="24"/>
      <c r="AE14" s="22"/>
      <c r="AF14" s="17"/>
      <c r="AG14" s="18">
        <f t="shared" si="8"/>
        <v>12</v>
      </c>
      <c r="AH14" s="19">
        <f>'4.Spieltag'!AI14</f>
        <v>51</v>
      </c>
      <c r="AI14" s="2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5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95</v>
      </c>
      <c r="Q15" s="17">
        <f t="shared" si="12"/>
        <v>0</v>
      </c>
      <c r="R15" s="15" t="s">
        <v>2</v>
      </c>
      <c r="S15" s="16" t="s">
        <v>95</v>
      </c>
      <c r="T15" s="17">
        <f t="shared" si="4"/>
        <v>0</v>
      </c>
      <c r="U15" s="15" t="s">
        <v>12</v>
      </c>
      <c r="V15" s="16" t="s">
        <v>96</v>
      </c>
      <c r="W15" s="17">
        <f t="shared" si="5"/>
        <v>0</v>
      </c>
      <c r="X15" s="15" t="s">
        <v>2</v>
      </c>
      <c r="Y15" s="16" t="s">
        <v>12</v>
      </c>
      <c r="Z15" s="17">
        <f t="shared" si="6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15</v>
      </c>
      <c r="AH15" s="19">
        <f>'4.Spieltag'!AI15</f>
        <v>83</v>
      </c>
      <c r="AI15" s="20">
        <f t="shared" si="9"/>
        <v>98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97</v>
      </c>
      <c r="P16" s="16" t="s">
        <v>95</v>
      </c>
      <c r="Q16" s="17">
        <f t="shared" si="12"/>
        <v>0</v>
      </c>
      <c r="R16" s="15" t="s">
        <v>12</v>
      </c>
      <c r="S16" s="16" t="s">
        <v>95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95</v>
      </c>
      <c r="Y16" s="16" t="s">
        <v>2</v>
      </c>
      <c r="Z16" s="17" t="str">
        <f t="shared" si="6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9</v>
      </c>
      <c r="AH16" s="19">
        <f>'4.Spieltag'!AI16</f>
        <v>51</v>
      </c>
      <c r="AI16" s="20">
        <f t="shared" si="9"/>
        <v>60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 t="str">
        <f t="shared" si="2"/>
        <v>5</v>
      </c>
      <c r="L17" s="15" t="s">
        <v>12</v>
      </c>
      <c r="M17" s="16" t="s">
        <v>95</v>
      </c>
      <c r="N17" s="17" t="str">
        <f t="shared" si="3"/>
        <v>5</v>
      </c>
      <c r="O17" s="15" t="s">
        <v>12</v>
      </c>
      <c r="P17" s="16" t="s">
        <v>95</v>
      </c>
      <c r="Q17" s="17">
        <f t="shared" si="12"/>
        <v>0</v>
      </c>
      <c r="R17" s="15" t="s">
        <v>2</v>
      </c>
      <c r="S17" s="16" t="s">
        <v>95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12</v>
      </c>
      <c r="Z17" s="17">
        <f t="shared" si="6"/>
        <v>0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'4.Spieltag'!AI17</f>
        <v>36</v>
      </c>
      <c r="AI17" s="20">
        <f t="shared" si="9"/>
        <v>46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12</v>
      </c>
      <c r="G18" s="16" t="s">
        <v>96</v>
      </c>
      <c r="H18" s="17" t="str">
        <f t="shared" si="1"/>
        <v>5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96</v>
      </c>
      <c r="N18" s="17" t="str">
        <f t="shared" si="3"/>
        <v>2</v>
      </c>
      <c r="O18" s="15" t="s">
        <v>12</v>
      </c>
      <c r="P18" s="16" t="s">
        <v>95</v>
      </c>
      <c r="Q18" s="17">
        <f t="shared" si="12"/>
        <v>0</v>
      </c>
      <c r="R18" s="15" t="s">
        <v>2</v>
      </c>
      <c r="S18" s="16" t="s">
        <v>95</v>
      </c>
      <c r="T18" s="17">
        <f t="shared" si="4"/>
        <v>0</v>
      </c>
      <c r="U18" s="15" t="s">
        <v>12</v>
      </c>
      <c r="V18" s="16" t="s">
        <v>95</v>
      </c>
      <c r="W18" s="17">
        <f t="shared" si="5"/>
        <v>0</v>
      </c>
      <c r="X18" s="15" t="s">
        <v>96</v>
      </c>
      <c r="Y18" s="16" t="s">
        <v>12</v>
      </c>
      <c r="Z18" s="17" t="str">
        <f t="shared" si="6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'4.Spieltag'!AI18</f>
        <v>67</v>
      </c>
      <c r="AI18" s="20">
        <f t="shared" si="9"/>
        <v>79</v>
      </c>
      <c r="AJ18" s="21">
        <f t="shared" si="10"/>
        <v>11</v>
      </c>
      <c r="AK18" s="1"/>
    </row>
    <row r="19" spans="1:37" ht="24.95" customHeight="1" thickBot="1" x14ac:dyDescent="0.25">
      <c r="A19" s="25">
        <f t="shared" ref="A19:A23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3</v>
      </c>
      <c r="F19" s="15" t="s">
        <v>2</v>
      </c>
      <c r="G19" s="16" t="s">
        <v>95</v>
      </c>
      <c r="H19" s="17" t="str">
        <f t="shared" si="1"/>
        <v>3</v>
      </c>
      <c r="I19" s="15" t="s">
        <v>12</v>
      </c>
      <c r="J19" s="16" t="s">
        <v>96</v>
      </c>
      <c r="K19" s="17" t="str">
        <f t="shared" si="2"/>
        <v>2</v>
      </c>
      <c r="L19" s="15" t="s">
        <v>2</v>
      </c>
      <c r="M19" s="16" t="s">
        <v>95</v>
      </c>
      <c r="N19" s="17" t="str">
        <f t="shared" si="3"/>
        <v>2</v>
      </c>
      <c r="O19" s="15" t="s">
        <v>12</v>
      </c>
      <c r="P19" s="16" t="s">
        <v>95</v>
      </c>
      <c r="Q19" s="17">
        <f t="shared" si="12"/>
        <v>0</v>
      </c>
      <c r="R19" s="15" t="s">
        <v>2</v>
      </c>
      <c r="S19" s="16" t="s">
        <v>95</v>
      </c>
      <c r="T19" s="17">
        <f t="shared" si="4"/>
        <v>0</v>
      </c>
      <c r="U19" s="15" t="s">
        <v>95</v>
      </c>
      <c r="V19" s="16" t="s">
        <v>96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10</v>
      </c>
      <c r="AH19" s="19">
        <f>'4.Spieltag'!AI19</f>
        <v>71</v>
      </c>
      <c r="AI19" s="20">
        <f t="shared" si="9"/>
        <v>81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4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 t="str">
        <f t="shared" si="3"/>
        <v>5</v>
      </c>
      <c r="O20" s="15" t="s">
        <v>12</v>
      </c>
      <c r="P20" s="16" t="s">
        <v>95</v>
      </c>
      <c r="Q20" s="17">
        <f t="shared" si="12"/>
        <v>0</v>
      </c>
      <c r="R20" s="15" t="s">
        <v>12</v>
      </c>
      <c r="S20" s="16" t="s">
        <v>95</v>
      </c>
      <c r="T20" s="17">
        <f t="shared" si="4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15</v>
      </c>
      <c r="AH20" s="19">
        <f>'4.Spieltag'!AI20</f>
        <v>75</v>
      </c>
      <c r="AI20" s="20">
        <f t="shared" si="9"/>
        <v>90</v>
      </c>
      <c r="AJ20" s="21">
        <f t="shared" si="10"/>
        <v>4</v>
      </c>
      <c r="AK20" s="1"/>
    </row>
    <row r="21" spans="1:37" ht="24.95" customHeight="1" thickBot="1" x14ac:dyDescent="0.25">
      <c r="A21" s="25">
        <f t="shared" si="13"/>
        <v>12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3</v>
      </c>
      <c r="F21" s="15" t="s">
        <v>2</v>
      </c>
      <c r="G21" s="16" t="s">
        <v>12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5</v>
      </c>
      <c r="L21" s="15" t="s">
        <v>12</v>
      </c>
      <c r="M21" s="16" t="s">
        <v>96</v>
      </c>
      <c r="N21" s="17" t="str">
        <f t="shared" si="3"/>
        <v>2</v>
      </c>
      <c r="O21" s="15" t="s">
        <v>12</v>
      </c>
      <c r="P21" s="16" t="s">
        <v>95</v>
      </c>
      <c r="Q21" s="17">
        <f t="shared" si="12"/>
        <v>0</v>
      </c>
      <c r="R21" s="15" t="s">
        <v>2</v>
      </c>
      <c r="S21" s="16" t="s">
        <v>95</v>
      </c>
      <c r="T21" s="17">
        <f t="shared" si="4"/>
        <v>0</v>
      </c>
      <c r="U21" s="15" t="s">
        <v>12</v>
      </c>
      <c r="V21" s="16" t="s">
        <v>96</v>
      </c>
      <c r="W21" s="17">
        <f t="shared" si="5"/>
        <v>0</v>
      </c>
      <c r="X21" s="15" t="s">
        <v>95</v>
      </c>
      <c r="Y21" s="16" t="s">
        <v>95</v>
      </c>
      <c r="Z21" s="17">
        <f t="shared" si="6"/>
        <v>0</v>
      </c>
      <c r="AA21" s="15" t="s">
        <v>95</v>
      </c>
      <c r="AB21" s="16" t="s">
        <v>12</v>
      </c>
      <c r="AC21" s="17" t="str">
        <f t="shared" si="7"/>
        <v>5</v>
      </c>
      <c r="AD21" s="24"/>
      <c r="AE21" s="22"/>
      <c r="AF21" s="17"/>
      <c r="AG21" s="18">
        <f t="shared" si="14"/>
        <v>17</v>
      </c>
      <c r="AH21" s="19">
        <f>'4.Spieltag'!AI21</f>
        <v>59</v>
      </c>
      <c r="AI21" s="20">
        <f t="shared" si="9"/>
        <v>76</v>
      </c>
      <c r="AJ21" s="21">
        <f t="shared" si="10"/>
        <v>12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95</v>
      </c>
      <c r="N22" s="17" t="str">
        <f t="shared" si="3"/>
        <v>5</v>
      </c>
      <c r="O22" s="15" t="s">
        <v>12</v>
      </c>
      <c r="P22" s="16" t="s">
        <v>96</v>
      </c>
      <c r="Q22" s="17">
        <f t="shared" si="12"/>
        <v>0</v>
      </c>
      <c r="R22" s="15" t="s">
        <v>12</v>
      </c>
      <c r="S22" s="16" t="s">
        <v>95</v>
      </c>
      <c r="T22" s="17">
        <f t="shared" si="4"/>
        <v>0</v>
      </c>
      <c r="U22" s="15" t="s">
        <v>12</v>
      </c>
      <c r="V22" s="16" t="s">
        <v>96</v>
      </c>
      <c r="W22" s="17">
        <f t="shared" si="5"/>
        <v>0</v>
      </c>
      <c r="X22" s="15" t="s">
        <v>95</v>
      </c>
      <c r="Y22" s="16" t="s">
        <v>12</v>
      </c>
      <c r="Z22" s="17" t="str">
        <f t="shared" si="6"/>
        <v>2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19</v>
      </c>
      <c r="AH22" s="19">
        <f>'4.Spieltag'!AI22</f>
        <v>64</v>
      </c>
      <c r="AI22" s="20">
        <f t="shared" si="9"/>
        <v>83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12</v>
      </c>
      <c r="G23" s="16" t="s">
        <v>95</v>
      </c>
      <c r="H23" s="17" t="str">
        <f t="shared" si="1"/>
        <v>2</v>
      </c>
      <c r="I23" s="15" t="s">
        <v>95</v>
      </c>
      <c r="J23" s="16" t="s">
        <v>95</v>
      </c>
      <c r="K23" s="17">
        <f t="shared" si="2"/>
        <v>0</v>
      </c>
      <c r="L23" s="15" t="s">
        <v>12</v>
      </c>
      <c r="M23" s="16" t="s">
        <v>95</v>
      </c>
      <c r="N23" s="17" t="str">
        <f t="shared" si="3"/>
        <v>5</v>
      </c>
      <c r="O23" s="15" t="s">
        <v>12</v>
      </c>
      <c r="P23" s="16" t="s">
        <v>95</v>
      </c>
      <c r="Q23" s="17">
        <f t="shared" si="12"/>
        <v>0</v>
      </c>
      <c r="R23" s="15" t="s">
        <v>95</v>
      </c>
      <c r="S23" s="16" t="s">
        <v>96</v>
      </c>
      <c r="T23" s="17">
        <f t="shared" si="4"/>
        <v>0</v>
      </c>
      <c r="U23" s="15" t="s">
        <v>2</v>
      </c>
      <c r="V23" s="16" t="s">
        <v>95</v>
      </c>
      <c r="W23" s="17">
        <f t="shared" si="5"/>
        <v>0</v>
      </c>
      <c r="X23" s="15" t="s">
        <v>12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4"/>
        <v>11</v>
      </c>
      <c r="AH23" s="19">
        <f>'4.Spieltag'!AI23</f>
        <v>11</v>
      </c>
      <c r="AI23" s="20">
        <f t="shared" si="9"/>
        <v>22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5">AJ24</f>
        <v>17</v>
      </c>
      <c r="B24" s="18" t="str">
        <f>'1.Spieltag'!B24</f>
        <v>Reinhold</v>
      </c>
      <c r="C24" s="15" t="s">
        <v>96</v>
      </c>
      <c r="D24" s="16" t="s">
        <v>96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 t="str">
        <f t="shared" si="2"/>
        <v>2</v>
      </c>
      <c r="L24" s="15" t="s">
        <v>95</v>
      </c>
      <c r="M24" s="16" t="s">
        <v>95</v>
      </c>
      <c r="N24" s="17">
        <f t="shared" si="3"/>
        <v>0</v>
      </c>
      <c r="O24" s="15" t="s">
        <v>12</v>
      </c>
      <c r="P24" s="16" t="s">
        <v>96</v>
      </c>
      <c r="Q24" s="17">
        <f t="shared" si="12"/>
        <v>0</v>
      </c>
      <c r="R24" s="15" t="s">
        <v>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 t="str">
        <f t="shared" si="5"/>
        <v>3</v>
      </c>
      <c r="X24" s="15" t="s">
        <v>95</v>
      </c>
      <c r="Y24" s="16" t="s">
        <v>95</v>
      </c>
      <c r="Z24" s="17">
        <f t="shared" si="6"/>
        <v>0</v>
      </c>
      <c r="AA24" s="15" t="s">
        <v>12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7</v>
      </c>
      <c r="AH24" s="19">
        <f>'4.Spieltag'!AI24</f>
        <v>57</v>
      </c>
      <c r="AI24" s="20">
        <f t="shared" ref="AI24:AI26" si="17">AG24+AH24</f>
        <v>64</v>
      </c>
      <c r="AJ24" s="21">
        <f t="shared" si="10"/>
        <v>17</v>
      </c>
      <c r="AK24" s="1"/>
    </row>
    <row r="25" spans="1:37" ht="28.15" customHeight="1" thickBot="1" x14ac:dyDescent="0.25">
      <c r="A25" s="25">
        <f t="shared" si="15"/>
        <v>5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2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95</v>
      </c>
      <c r="Q25" s="17">
        <f t="shared" si="12"/>
        <v>0</v>
      </c>
      <c r="R25" s="15" t="s">
        <v>12</v>
      </c>
      <c r="S25" s="16" t="s">
        <v>96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95</v>
      </c>
      <c r="Y25" s="16" t="s">
        <v>2</v>
      </c>
      <c r="Z25" s="17" t="str">
        <f t="shared" si="6"/>
        <v>2</v>
      </c>
      <c r="AA25" s="15" t="s">
        <v>12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9</v>
      </c>
      <c r="AH25" s="19">
        <f>'4.Spieltag'!AI25</f>
        <v>78</v>
      </c>
      <c r="AI25" s="20">
        <f t="shared" si="17"/>
        <v>87</v>
      </c>
      <c r="AJ25" s="21">
        <f t="shared" si="10"/>
        <v>5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12</v>
      </c>
      <c r="P26" s="16" t="s">
        <v>96</v>
      </c>
      <c r="Q26" s="17">
        <f t="shared" si="12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95</v>
      </c>
      <c r="W26" s="17" t="str">
        <f t="shared" si="5"/>
        <v>3</v>
      </c>
      <c r="X26" s="15" t="s">
        <v>96</v>
      </c>
      <c r="Y26" s="16" t="s">
        <v>12</v>
      </c>
      <c r="Z26" s="17" t="str">
        <f t="shared" si="6"/>
        <v>2</v>
      </c>
      <c r="AA26" s="15" t="s">
        <v>95</v>
      </c>
      <c r="AB26" s="16" t="s">
        <v>12</v>
      </c>
      <c r="AC26" s="17" t="str">
        <f t="shared" si="7"/>
        <v>5</v>
      </c>
      <c r="AD26" s="24"/>
      <c r="AE26" s="22"/>
      <c r="AF26" s="17"/>
      <c r="AG26" s="18">
        <f t="shared" si="16"/>
        <v>18</v>
      </c>
      <c r="AH26" s="19">
        <f>'4.Spieltag'!AI26</f>
        <v>54</v>
      </c>
      <c r="AI26" s="20">
        <f t="shared" si="17"/>
        <v>72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16</v>
      </c>
      <c r="B27" s="18" t="str">
        <f>'1.Spieltag'!B27</f>
        <v>Schalt04</v>
      </c>
      <c r="C27" s="15" t="s">
        <v>12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96</v>
      </c>
      <c r="Q27" s="17">
        <f t="shared" si="12"/>
        <v>0</v>
      </c>
      <c r="R27" s="15" t="s">
        <v>2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95</v>
      </c>
      <c r="V27" s="16" t="s">
        <v>96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2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 t="s">
        <v>95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20</v>
      </c>
      <c r="AH27" s="19">
        <f>'4.Spieltag'!AI27</f>
        <v>49</v>
      </c>
      <c r="AI27" s="20">
        <f t="shared" ref="AI27:AI32" si="28">AG27+AH27</f>
        <v>69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9"/>
        <v>0</v>
      </c>
      <c r="F28" s="15" t="s">
        <v>12</v>
      </c>
      <c r="G28" s="16" t="s">
        <v>95</v>
      </c>
      <c r="H28" s="17" t="str">
        <f t="shared" si="20"/>
        <v>2</v>
      </c>
      <c r="I28" s="15" t="s">
        <v>96</v>
      </c>
      <c r="J28" s="16" t="s">
        <v>95</v>
      </c>
      <c r="K28" s="17">
        <f t="shared" si="21"/>
        <v>0</v>
      </c>
      <c r="L28" s="15" t="s">
        <v>95</v>
      </c>
      <c r="M28" s="16" t="s">
        <v>95</v>
      </c>
      <c r="N28" s="17">
        <f t="shared" si="22"/>
        <v>0</v>
      </c>
      <c r="O28" s="15" t="s">
        <v>12</v>
      </c>
      <c r="P28" s="16" t="s">
        <v>96</v>
      </c>
      <c r="Q28" s="17">
        <f t="shared" si="12"/>
        <v>0</v>
      </c>
      <c r="R28" s="15" t="s">
        <v>95</v>
      </c>
      <c r="S28" s="16" t="s">
        <v>95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96</v>
      </c>
      <c r="AB28" s="16" t="s">
        <v>95</v>
      </c>
      <c r="AC28" s="17" t="str">
        <f t="shared" si="26"/>
        <v>3</v>
      </c>
      <c r="AD28" s="24"/>
      <c r="AE28" s="22"/>
      <c r="AF28" s="17"/>
      <c r="AG28" s="18">
        <f t="shared" si="27"/>
        <v>7</v>
      </c>
      <c r="AH28" s="19">
        <f>'4.Spieltag'!AI28</f>
        <v>52</v>
      </c>
      <c r="AI28" s="20">
        <f t="shared" si="28"/>
        <v>59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1</v>
      </c>
      <c r="B29" s="18" t="str">
        <f>'1.Spieltag'!B29</f>
        <v>shiny</v>
      </c>
      <c r="C29" s="15" t="s">
        <v>95</v>
      </c>
      <c r="D29" s="16" t="s">
        <v>96</v>
      </c>
      <c r="E29" s="17" t="str">
        <f t="shared" si="19"/>
        <v>5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 t="str">
        <f t="shared" si="21"/>
        <v>5</v>
      </c>
      <c r="L29" s="15" t="s">
        <v>12</v>
      </c>
      <c r="M29" s="16" t="s">
        <v>95</v>
      </c>
      <c r="N29" s="17" t="str">
        <f t="shared" si="22"/>
        <v>5</v>
      </c>
      <c r="O29" s="15" t="s">
        <v>12</v>
      </c>
      <c r="P29" s="16" t="s">
        <v>95</v>
      </c>
      <c r="Q29" s="17">
        <f t="shared" si="1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5</v>
      </c>
      <c r="AD29" s="24"/>
      <c r="AE29" s="22"/>
      <c r="AF29" s="17"/>
      <c r="AG29" s="18">
        <f t="shared" si="27"/>
        <v>20</v>
      </c>
      <c r="AH29" s="19">
        <f>'4.Spieltag'!AI29</f>
        <v>80</v>
      </c>
      <c r="AI29" s="20">
        <f t="shared" si="28"/>
        <v>100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18"/>
        <v>15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9"/>
        <v>3</v>
      </c>
      <c r="F30" s="15" t="s">
        <v>2</v>
      </c>
      <c r="G30" s="16" t="s">
        <v>96</v>
      </c>
      <c r="H30" s="17" t="str">
        <f t="shared" si="20"/>
        <v>2</v>
      </c>
      <c r="I30" s="15" t="s">
        <v>95</v>
      </c>
      <c r="J30" s="16" t="s">
        <v>12</v>
      </c>
      <c r="K30" s="17">
        <f t="shared" si="21"/>
        <v>0</v>
      </c>
      <c r="L30" s="15" t="s">
        <v>96</v>
      </c>
      <c r="M30" s="16" t="s">
        <v>96</v>
      </c>
      <c r="N30" s="17">
        <f t="shared" si="22"/>
        <v>0</v>
      </c>
      <c r="O30" s="15" t="s">
        <v>2</v>
      </c>
      <c r="P30" s="16" t="s">
        <v>95</v>
      </c>
      <c r="Q30" s="17">
        <f t="shared" si="12"/>
        <v>0</v>
      </c>
      <c r="R30" s="15" t="s">
        <v>95</v>
      </c>
      <c r="S30" s="16" t="s">
        <v>96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96</v>
      </c>
      <c r="Y30" s="16" t="s">
        <v>2</v>
      </c>
      <c r="Z30" s="17" t="str">
        <f t="shared" si="25"/>
        <v>5</v>
      </c>
      <c r="AA30" s="15" t="s">
        <v>95</v>
      </c>
      <c r="AB30" s="16" t="s">
        <v>95</v>
      </c>
      <c r="AC30" s="17">
        <f t="shared" si="26"/>
        <v>0</v>
      </c>
      <c r="AD30" s="24"/>
      <c r="AE30" s="22"/>
      <c r="AF30" s="17"/>
      <c r="AG30" s="18">
        <f t="shared" si="27"/>
        <v>10</v>
      </c>
      <c r="AH30" s="19">
        <f>'4.Spieltag'!AI30</f>
        <v>60</v>
      </c>
      <c r="AI30" s="20">
        <f t="shared" si="28"/>
        <v>70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18"/>
        <v>7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5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 t="str">
        <f t="shared" si="22"/>
        <v>5</v>
      </c>
      <c r="O31" s="15" t="s">
        <v>2</v>
      </c>
      <c r="P31" s="16" t="s">
        <v>95</v>
      </c>
      <c r="Q31" s="17">
        <f t="shared" si="1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96</v>
      </c>
      <c r="W31" s="17">
        <f t="shared" si="24"/>
        <v>0</v>
      </c>
      <c r="X31" s="15" t="s">
        <v>96</v>
      </c>
      <c r="Y31" s="16" t="s">
        <v>95</v>
      </c>
      <c r="Z31" s="17" t="str">
        <f t="shared" si="25"/>
        <v>2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'4.Spieltag'!AI31</f>
        <v>71</v>
      </c>
      <c r="AI31" s="20">
        <f t="shared" si="28"/>
        <v>85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3</v>
      </c>
      <c r="F32" s="15" t="s">
        <v>95</v>
      </c>
      <c r="G32" s="16" t="s">
        <v>12</v>
      </c>
      <c r="H32" s="17">
        <f t="shared" si="20"/>
        <v>0</v>
      </c>
      <c r="I32" s="15" t="s">
        <v>95</v>
      </c>
      <c r="J32" s="16" t="s">
        <v>96</v>
      </c>
      <c r="K32" s="17" t="str">
        <f t="shared" si="21"/>
        <v>3</v>
      </c>
      <c r="L32" s="15" t="s">
        <v>12</v>
      </c>
      <c r="M32" s="16" t="s">
        <v>95</v>
      </c>
      <c r="N32" s="17" t="str">
        <f t="shared" si="22"/>
        <v>5</v>
      </c>
      <c r="O32" s="15" t="s">
        <v>12</v>
      </c>
      <c r="P32" s="16" t="s">
        <v>96</v>
      </c>
      <c r="Q32" s="17">
        <f t="shared" si="12"/>
        <v>0</v>
      </c>
      <c r="R32" s="15" t="s">
        <v>12</v>
      </c>
      <c r="S32" s="16" t="s">
        <v>96</v>
      </c>
      <c r="T32" s="17">
        <f t="shared" si="23"/>
        <v>0</v>
      </c>
      <c r="U32" s="15" t="s">
        <v>12</v>
      </c>
      <c r="V32" s="16" t="s">
        <v>95</v>
      </c>
      <c r="W32" s="17">
        <f t="shared" si="24"/>
        <v>0</v>
      </c>
      <c r="X32" s="15" t="s">
        <v>95</v>
      </c>
      <c r="Y32" s="16" t="s">
        <v>95</v>
      </c>
      <c r="Z32" s="17">
        <f t="shared" si="25"/>
        <v>0</v>
      </c>
      <c r="AA32" s="15" t="s">
        <v>95</v>
      </c>
      <c r="AB32" s="16" t="s">
        <v>12</v>
      </c>
      <c r="AC32" s="17" t="str">
        <f t="shared" si="26"/>
        <v>5</v>
      </c>
      <c r="AD32" s="24"/>
      <c r="AE32" s="22"/>
      <c r="AF32" s="17"/>
      <c r="AG32" s="18">
        <f t="shared" si="27"/>
        <v>16</v>
      </c>
      <c r="AH32" s="19">
        <f>'4.Spieltag'!AI32</f>
        <v>47</v>
      </c>
      <c r="AI32" s="20">
        <f t="shared" si="28"/>
        <v>63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12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>
        <f t="shared" si="12"/>
        <v>0</v>
      </c>
      <c r="R33" s="15" t="s">
        <v>12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11</v>
      </c>
      <c r="AH33" s="19">
        <f>'4.Spieltag'!AI33</f>
        <v>51</v>
      </c>
      <c r="AI33" s="20">
        <f t="shared" ref="AI33" si="38">AG33+AH33</f>
        <v>62</v>
      </c>
      <c r="AJ33" s="21">
        <f t="shared" ref="AJ33" si="39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60</v>
      </c>
      <c r="F4" s="14" t="s">
        <v>94</v>
      </c>
      <c r="I4" s="14" t="s">
        <v>62</v>
      </c>
      <c r="L4" s="14" t="s">
        <v>56</v>
      </c>
      <c r="O4" s="14" t="s">
        <v>65</v>
      </c>
      <c r="R4" s="14" t="s">
        <v>64</v>
      </c>
      <c r="U4" s="14" t="s">
        <v>92</v>
      </c>
      <c r="X4" s="14" t="s">
        <v>57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63</v>
      </c>
      <c r="I6" s="14" t="s">
        <v>11</v>
      </c>
      <c r="L6" s="14" t="s">
        <v>58</v>
      </c>
      <c r="O6" s="14" t="s">
        <v>66</v>
      </c>
      <c r="R6" s="14" t="s">
        <v>91</v>
      </c>
      <c r="U6" s="14" t="s">
        <v>59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95</v>
      </c>
      <c r="G7" s="65" t="s">
        <v>2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95</v>
      </c>
      <c r="P7" s="65" t="s">
        <v>97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2</v>
      </c>
      <c r="D8" s="16" t="s">
        <v>95</v>
      </c>
      <c r="E8" s="17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IF(OR(EXACT($I$7,I8)*(EXACT($J$7,J8)))=TRUE,$AN$9,IF(($J$7-$I$7=J8-I8),$AN$8,IF(OR(EXACT($I$7&gt;$J$7,I8&gt;J8)*EXACT($I$7=$J$7,I8=J8)*EXACT($I$7&lt;$J$7,I8&lt;J8)),$AN$7,0)))*4</f>
        <v>8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5" t="s">
        <v>2</v>
      </c>
      <c r="V8" s="16" t="s">
        <v>12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96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17</v>
      </c>
      <c r="AH8" s="19">
        <f>'5.Spieltag'!AI8</f>
        <v>86</v>
      </c>
      <c r="AI8" s="20">
        <f t="shared" ref="AI8:AI23" si="9">AG8+AH8</f>
        <v>103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12</v>
      </c>
      <c r="B9" s="18" t="str">
        <f>'1.Spieltag'!B9</f>
        <v>Alexander18</v>
      </c>
      <c r="C9" s="15" t="s">
        <v>2</v>
      </c>
      <c r="D9" s="16" t="s">
        <v>95</v>
      </c>
      <c r="E9" s="17" t="str">
        <f t="shared" si="1"/>
        <v>2</v>
      </c>
      <c r="F9" s="15" t="s">
        <v>12</v>
      </c>
      <c r="G9" s="16" t="s">
        <v>95</v>
      </c>
      <c r="H9" s="17">
        <f t="shared" ref="H9:H26" si="11"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 t="shared" ref="K9:K33" si="12">IF(OR(EXACT($I$7,I9)*(EXACT($J$7,J9)))=TRUE,$AN$9,IF(($J$7-$I$7=J9-I9),$AN$8,IF(OR(EXACT($I$7&gt;$J$7,I9&gt;J9)*EXACT($I$7=$J$7,I9=J9)*EXACT($I$7&lt;$J$7,I9&lt;J9)),$AN$7,0)))*4</f>
        <v>20</v>
      </c>
      <c r="L9" s="15" t="s">
        <v>95</v>
      </c>
      <c r="M9" s="16" t="s">
        <v>12</v>
      </c>
      <c r="N9" s="17" t="str">
        <f t="shared" si="2"/>
        <v>2</v>
      </c>
      <c r="O9" s="15" t="s">
        <v>12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 t="str">
        <f t="shared" si="4"/>
        <v>5</v>
      </c>
      <c r="U9" s="15" t="s">
        <v>95</v>
      </c>
      <c r="V9" s="16" t="s">
        <v>12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29</v>
      </c>
      <c r="AH9" s="19">
        <f>'5.Spieltag'!AI9</f>
        <v>64</v>
      </c>
      <c r="AI9" s="20">
        <f t="shared" si="9"/>
        <v>93</v>
      </c>
      <c r="AJ9" s="21">
        <f t="shared" si="10"/>
        <v>12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2</v>
      </c>
      <c r="F10" s="15" t="s">
        <v>95</v>
      </c>
      <c r="G10" s="16" t="s">
        <v>95</v>
      </c>
      <c r="H10" s="17">
        <f t="shared" si="11"/>
        <v>0</v>
      </c>
      <c r="I10" s="15" t="s">
        <v>95</v>
      </c>
      <c r="J10" s="16" t="s">
        <v>12</v>
      </c>
      <c r="K10" s="17">
        <f t="shared" si="12"/>
        <v>8</v>
      </c>
      <c r="L10" s="15" t="s">
        <v>12</v>
      </c>
      <c r="M10" s="16" t="s">
        <v>95</v>
      </c>
      <c r="N10" s="17">
        <f t="shared" si="2"/>
        <v>0</v>
      </c>
      <c r="O10" s="15" t="s">
        <v>95</v>
      </c>
      <c r="P10" s="16" t="s">
        <v>12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17</v>
      </c>
      <c r="AH10" s="19">
        <f>'5.Spieltag'!AI10</f>
        <v>93</v>
      </c>
      <c r="AI10" s="20">
        <f t="shared" si="9"/>
        <v>110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"/>
        <v>2</v>
      </c>
      <c r="F11" s="15" t="s">
        <v>95</v>
      </c>
      <c r="G11" s="16" t="s">
        <v>95</v>
      </c>
      <c r="H11" s="17">
        <f t="shared" si="11"/>
        <v>0</v>
      </c>
      <c r="I11" s="15" t="s">
        <v>95</v>
      </c>
      <c r="J11" s="16" t="s">
        <v>12</v>
      </c>
      <c r="K11" s="17">
        <f t="shared" si="12"/>
        <v>8</v>
      </c>
      <c r="L11" s="15" t="s">
        <v>95</v>
      </c>
      <c r="M11" s="16" t="s">
        <v>96</v>
      </c>
      <c r="N11" s="17">
        <f t="shared" si="2"/>
        <v>0</v>
      </c>
      <c r="O11" s="15" t="s">
        <v>96</v>
      </c>
      <c r="P11" s="16" t="s">
        <v>95</v>
      </c>
      <c r="Q11" s="17" t="str">
        <f t="shared" si="3"/>
        <v>2</v>
      </c>
      <c r="R11" s="15" t="s">
        <v>95</v>
      </c>
      <c r="S11" s="16" t="s">
        <v>96</v>
      </c>
      <c r="T11" s="17" t="str">
        <f t="shared" si="4"/>
        <v>3</v>
      </c>
      <c r="U11" s="15" t="s">
        <v>12</v>
      </c>
      <c r="V11" s="16" t="s">
        <v>95</v>
      </c>
      <c r="W11" s="17" t="str">
        <f t="shared" si="5"/>
        <v>2</v>
      </c>
      <c r="X11" s="15" t="s">
        <v>95</v>
      </c>
      <c r="Y11" s="16" t="s">
        <v>12</v>
      </c>
      <c r="Z11" s="17" t="str">
        <f t="shared" si="6"/>
        <v>2</v>
      </c>
      <c r="AA11" s="15" t="s">
        <v>95</v>
      </c>
      <c r="AB11" s="16" t="s">
        <v>2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'5.Spieltag'!AI11</f>
        <v>72</v>
      </c>
      <c r="AI11" s="20">
        <f t="shared" si="9"/>
        <v>91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"/>
        <v>2</v>
      </c>
      <c r="F12" s="15" t="s">
        <v>2</v>
      </c>
      <c r="G12" s="16" t="s">
        <v>95</v>
      </c>
      <c r="H12" s="17">
        <f t="shared" si="11"/>
        <v>0</v>
      </c>
      <c r="I12" s="15" t="s">
        <v>96</v>
      </c>
      <c r="J12" s="16" t="s">
        <v>12</v>
      </c>
      <c r="K12" s="17">
        <f t="shared" si="12"/>
        <v>20</v>
      </c>
      <c r="L12" s="15" t="s">
        <v>95</v>
      </c>
      <c r="M12" s="16" t="s">
        <v>2</v>
      </c>
      <c r="N12" s="17" t="str">
        <f t="shared" si="2"/>
        <v>3</v>
      </c>
      <c r="O12" s="15" t="s">
        <v>12</v>
      </c>
      <c r="P12" s="16" t="s">
        <v>12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>
        <f t="shared" si="6"/>
        <v>0</v>
      </c>
      <c r="AA12" s="15" t="s">
        <v>95</v>
      </c>
      <c r="AB12" s="16" t="s">
        <v>95</v>
      </c>
      <c r="AC12" s="17" t="str">
        <f t="shared" si="7"/>
        <v>3</v>
      </c>
      <c r="AD12" s="24"/>
      <c r="AE12" s="22"/>
      <c r="AF12" s="17"/>
      <c r="AG12" s="18">
        <f t="shared" si="8"/>
        <v>28</v>
      </c>
      <c r="AH12" s="19">
        <f>'5.Spieltag'!AI12</f>
        <v>81</v>
      </c>
      <c r="AI12" s="20">
        <f t="shared" si="9"/>
        <v>109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"/>
        <v>2</v>
      </c>
      <c r="F13" s="15" t="s">
        <v>2</v>
      </c>
      <c r="G13" s="16" t="s">
        <v>95</v>
      </c>
      <c r="H13" s="17">
        <f t="shared" si="11"/>
        <v>0</v>
      </c>
      <c r="I13" s="15" t="s">
        <v>96</v>
      </c>
      <c r="J13" s="16" t="s">
        <v>2</v>
      </c>
      <c r="K13" s="17">
        <f t="shared" si="12"/>
        <v>8</v>
      </c>
      <c r="L13" s="15" t="s">
        <v>12</v>
      </c>
      <c r="M13" s="16" t="s">
        <v>96</v>
      </c>
      <c r="N13" s="17">
        <f t="shared" si="2"/>
        <v>0</v>
      </c>
      <c r="O13" s="15" t="s">
        <v>96</v>
      </c>
      <c r="P13" s="16" t="s">
        <v>95</v>
      </c>
      <c r="Q13" s="17" t="str">
        <f t="shared" si="3"/>
        <v>2</v>
      </c>
      <c r="R13" s="15" t="s">
        <v>95</v>
      </c>
      <c r="S13" s="16" t="s">
        <v>95</v>
      </c>
      <c r="T13" s="17">
        <f t="shared" si="4"/>
        <v>0</v>
      </c>
      <c r="U13" s="15" t="s">
        <v>12</v>
      </c>
      <c r="V13" s="16" t="s">
        <v>12</v>
      </c>
      <c r="W13" s="17">
        <f t="shared" si="5"/>
        <v>0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12</v>
      </c>
      <c r="AH13" s="19">
        <f>'5.Spieltag'!AI13</f>
        <v>63</v>
      </c>
      <c r="AI13" s="20">
        <f t="shared" si="9"/>
        <v>75</v>
      </c>
      <c r="AJ13" s="21">
        <f t="shared" si="10"/>
        <v>24</v>
      </c>
      <c r="AK13" s="1"/>
    </row>
    <row r="14" spans="1:40" ht="24.95" customHeight="1" thickBot="1" x14ac:dyDescent="0.25">
      <c r="A14" s="25">
        <f t="shared" si="0"/>
        <v>23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"/>
        <v>2</v>
      </c>
      <c r="F14" s="15" t="s">
        <v>12</v>
      </c>
      <c r="G14" s="16" t="s">
        <v>96</v>
      </c>
      <c r="H14" s="17">
        <f t="shared" si="11"/>
        <v>0</v>
      </c>
      <c r="I14" s="15" t="s">
        <v>95</v>
      </c>
      <c r="J14" s="16" t="s">
        <v>12</v>
      </c>
      <c r="K14" s="17">
        <f t="shared" si="12"/>
        <v>8</v>
      </c>
      <c r="L14" s="15" t="s">
        <v>95</v>
      </c>
      <c r="M14" s="16" t="s">
        <v>2</v>
      </c>
      <c r="N14" s="17" t="str">
        <f t="shared" si="2"/>
        <v>3</v>
      </c>
      <c r="O14" s="15" t="s">
        <v>95</v>
      </c>
      <c r="P14" s="16" t="s">
        <v>95</v>
      </c>
      <c r="Q14" s="17">
        <f t="shared" si="3"/>
        <v>0</v>
      </c>
      <c r="R14" s="15" t="s">
        <v>95</v>
      </c>
      <c r="S14" s="16" t="s">
        <v>12</v>
      </c>
      <c r="T14" s="17">
        <f t="shared" si="4"/>
        <v>0</v>
      </c>
      <c r="U14" s="15" t="s">
        <v>2</v>
      </c>
      <c r="V14" s="16" t="s">
        <v>12</v>
      </c>
      <c r="W14" s="17" t="str">
        <f t="shared" si="5"/>
        <v>2</v>
      </c>
      <c r="X14" s="15" t="s">
        <v>95</v>
      </c>
      <c r="Y14" s="16" t="s">
        <v>96</v>
      </c>
      <c r="Z14" s="17">
        <f t="shared" si="6"/>
        <v>0</v>
      </c>
      <c r="AA14" s="15" t="s">
        <v>96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15</v>
      </c>
      <c r="AH14" s="19">
        <f>'5.Spieltag'!AI14</f>
        <v>63</v>
      </c>
      <c r="AI14" s="20">
        <f t="shared" si="9"/>
        <v>78</v>
      </c>
      <c r="AJ14" s="21">
        <f t="shared" si="10"/>
        <v>23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"/>
        <v>2</v>
      </c>
      <c r="F15" s="15" t="s">
        <v>12</v>
      </c>
      <c r="G15" s="16" t="s">
        <v>95</v>
      </c>
      <c r="H15" s="17">
        <f t="shared" si="11"/>
        <v>0</v>
      </c>
      <c r="I15" s="15" t="s">
        <v>95</v>
      </c>
      <c r="J15" s="16" t="s">
        <v>12</v>
      </c>
      <c r="K15" s="17">
        <f t="shared" si="12"/>
        <v>8</v>
      </c>
      <c r="L15" s="15" t="s">
        <v>12</v>
      </c>
      <c r="M15" s="16" t="s">
        <v>95</v>
      </c>
      <c r="N15" s="17">
        <f t="shared" si="2"/>
        <v>0</v>
      </c>
      <c r="O15" s="15" t="s">
        <v>95</v>
      </c>
      <c r="P15" s="16" t="s">
        <v>12</v>
      </c>
      <c r="Q15" s="17" t="str">
        <f t="shared" si="3"/>
        <v>2</v>
      </c>
      <c r="R15" s="15" t="s">
        <v>95</v>
      </c>
      <c r="S15" s="16" t="s">
        <v>12</v>
      </c>
      <c r="T15" s="17">
        <f t="shared" si="4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96</v>
      </c>
      <c r="AB15" s="16" t="s">
        <v>2</v>
      </c>
      <c r="AC15" s="17">
        <f t="shared" si="7"/>
        <v>0</v>
      </c>
      <c r="AD15" s="24"/>
      <c r="AE15" s="22"/>
      <c r="AF15" s="17"/>
      <c r="AG15" s="18">
        <f t="shared" si="8"/>
        <v>14</v>
      </c>
      <c r="AH15" s="19">
        <f>'5.Spieltag'!AI15</f>
        <v>98</v>
      </c>
      <c r="AI15" s="20">
        <f t="shared" si="9"/>
        <v>112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5" t="s">
        <v>2</v>
      </c>
      <c r="G16" s="16" t="s">
        <v>95</v>
      </c>
      <c r="H16" s="17">
        <f t="shared" si="11"/>
        <v>0</v>
      </c>
      <c r="I16" s="15" t="s">
        <v>96</v>
      </c>
      <c r="J16" s="16" t="s">
        <v>95</v>
      </c>
      <c r="K16" s="17">
        <f t="shared" si="12"/>
        <v>8</v>
      </c>
      <c r="L16" s="15" t="s">
        <v>12</v>
      </c>
      <c r="M16" s="16" t="s">
        <v>95</v>
      </c>
      <c r="N16" s="17">
        <f t="shared" si="2"/>
        <v>0</v>
      </c>
      <c r="O16" s="15" t="s">
        <v>12</v>
      </c>
      <c r="P16" s="16" t="s">
        <v>2</v>
      </c>
      <c r="Q16" s="17" t="str">
        <f t="shared" si="3"/>
        <v>2</v>
      </c>
      <c r="R16" s="15" t="s">
        <v>12</v>
      </c>
      <c r="S16" s="16" t="s">
        <v>95</v>
      </c>
      <c r="T16" s="17" t="str">
        <f t="shared" si="4"/>
        <v>5</v>
      </c>
      <c r="U16" s="15" t="s">
        <v>12</v>
      </c>
      <c r="V16" s="16" t="s">
        <v>95</v>
      </c>
      <c r="W16" s="17" t="str">
        <f t="shared" si="5"/>
        <v>2</v>
      </c>
      <c r="X16" s="15" t="s">
        <v>95</v>
      </c>
      <c r="Y16" s="16" t="s">
        <v>12</v>
      </c>
      <c r="Z16" s="17" t="str">
        <f t="shared" si="6"/>
        <v>2</v>
      </c>
      <c r="AA16" s="15" t="s">
        <v>95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24</v>
      </c>
      <c r="AH16" s="19">
        <f>'5.Spieltag'!AI16</f>
        <v>60</v>
      </c>
      <c r="AI16" s="20">
        <f t="shared" si="9"/>
        <v>84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5" t="s">
        <v>95</v>
      </c>
      <c r="G17" s="16" t="s">
        <v>12</v>
      </c>
      <c r="H17" s="17" t="str">
        <f t="shared" si="11"/>
        <v>2</v>
      </c>
      <c r="I17" s="15" t="s">
        <v>95</v>
      </c>
      <c r="J17" s="16" t="s">
        <v>12</v>
      </c>
      <c r="K17" s="17">
        <f t="shared" si="12"/>
        <v>8</v>
      </c>
      <c r="L17" s="15" t="s">
        <v>12</v>
      </c>
      <c r="M17" s="16" t="s">
        <v>95</v>
      </c>
      <c r="N17" s="17">
        <f t="shared" si="2"/>
        <v>0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2</v>
      </c>
      <c r="T17" s="17">
        <f t="shared" si="4"/>
        <v>0</v>
      </c>
      <c r="U17" s="15" t="s">
        <v>12</v>
      </c>
      <c r="V17" s="16" t="s">
        <v>96</v>
      </c>
      <c r="W17" s="17" t="str">
        <f t="shared" si="5"/>
        <v>2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'5.Spieltag'!AI17</f>
        <v>46</v>
      </c>
      <c r="AI17" s="20">
        <f t="shared" si="9"/>
        <v>60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4"/>
        <v>2</v>
      </c>
      <c r="F18" s="15" t="s">
        <v>12</v>
      </c>
      <c r="G18" s="16" t="s">
        <v>95</v>
      </c>
      <c r="H18" s="17">
        <f t="shared" si="11"/>
        <v>0</v>
      </c>
      <c r="I18" s="15" t="s">
        <v>95</v>
      </c>
      <c r="J18" s="16" t="s">
        <v>12</v>
      </c>
      <c r="K18" s="17">
        <f t="shared" si="12"/>
        <v>8</v>
      </c>
      <c r="L18" s="15" t="s">
        <v>12</v>
      </c>
      <c r="M18" s="16" t="s">
        <v>95</v>
      </c>
      <c r="N18" s="17">
        <f t="shared" si="2"/>
        <v>0</v>
      </c>
      <c r="O18" s="15" t="s">
        <v>95</v>
      </c>
      <c r="P18" s="16" t="s">
        <v>12</v>
      </c>
      <c r="Q18" s="17" t="str">
        <f t="shared" si="3"/>
        <v>2</v>
      </c>
      <c r="R18" s="15" t="s">
        <v>95</v>
      </c>
      <c r="S18" s="16" t="s">
        <v>12</v>
      </c>
      <c r="T18" s="17">
        <f t="shared" si="4"/>
        <v>0</v>
      </c>
      <c r="U18" s="15" t="s">
        <v>12</v>
      </c>
      <c r="V18" s="16" t="s">
        <v>95</v>
      </c>
      <c r="W18" s="17" t="str">
        <f t="shared" si="5"/>
        <v>2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95</v>
      </c>
      <c r="AC18" s="17" t="str">
        <f t="shared" si="7"/>
        <v>3</v>
      </c>
      <c r="AD18" s="24"/>
      <c r="AE18" s="22"/>
      <c r="AF18" s="17"/>
      <c r="AG18" s="18">
        <f t="shared" si="8"/>
        <v>17</v>
      </c>
      <c r="AH18" s="19">
        <f>'5.Spieltag'!AI18</f>
        <v>79</v>
      </c>
      <c r="AI18" s="20">
        <f t="shared" si="9"/>
        <v>96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3" si="15">AJ19</f>
        <v>14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4"/>
        <v>2</v>
      </c>
      <c r="F19" s="15" t="s">
        <v>12</v>
      </c>
      <c r="G19" s="16" t="s">
        <v>96</v>
      </c>
      <c r="H19" s="17">
        <f t="shared" si="11"/>
        <v>0</v>
      </c>
      <c r="I19" s="15" t="s">
        <v>96</v>
      </c>
      <c r="J19" s="16" t="s">
        <v>95</v>
      </c>
      <c r="K19" s="17">
        <f t="shared" si="12"/>
        <v>8</v>
      </c>
      <c r="L19" s="15" t="s">
        <v>2</v>
      </c>
      <c r="M19" s="16" t="s">
        <v>95</v>
      </c>
      <c r="N19" s="17">
        <f t="shared" si="2"/>
        <v>0</v>
      </c>
      <c r="O19" s="15" t="s">
        <v>96</v>
      </c>
      <c r="P19" s="16" t="s">
        <v>96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ref="AG19:AG23" si="16">E19+H19+K19+N19+Q19+T19+W19+Z19+AC19+AF19</f>
        <v>10</v>
      </c>
      <c r="AH19" s="19">
        <f>'5.Spieltag'!AI19</f>
        <v>81</v>
      </c>
      <c r="AI19" s="20">
        <f t="shared" si="9"/>
        <v>91</v>
      </c>
      <c r="AJ19" s="21">
        <f t="shared" si="10"/>
        <v>14</v>
      </c>
      <c r="AK19" s="1"/>
    </row>
    <row r="20" spans="1:37" ht="24.95" customHeight="1" thickBot="1" x14ac:dyDescent="0.25">
      <c r="A20" s="25">
        <f t="shared" si="15"/>
        <v>11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4"/>
        <v>2</v>
      </c>
      <c r="F20" s="15" t="s">
        <v>12</v>
      </c>
      <c r="G20" s="16" t="s">
        <v>95</v>
      </c>
      <c r="H20" s="17">
        <f t="shared" si="11"/>
        <v>0</v>
      </c>
      <c r="I20" s="15" t="s">
        <v>95</v>
      </c>
      <c r="J20" s="16" t="s">
        <v>95</v>
      </c>
      <c r="K20" s="17">
        <f>IF(OR(EXACT($I$7,I20)*(EXACT($J$7,J20)))=TRUE,$AN$9,IF(($J$7-$I$7=J20-I20),$AN$8,IF(OR(EXACT($I$7&gt;$J$7,I20&gt;J20)*EXACT($I$7=$J$7,I20=J20)*EXACT($I$7&lt;$J$7,I20&lt;J20)),$AN$7,0)))*2</f>
        <v>0</v>
      </c>
      <c r="L20" s="15" t="s">
        <v>12</v>
      </c>
      <c r="M20" s="16" t="s">
        <v>96</v>
      </c>
      <c r="N20" s="17">
        <f t="shared" si="2"/>
        <v>0</v>
      </c>
      <c r="O20" s="15" t="s">
        <v>12</v>
      </c>
      <c r="P20" s="16" t="s">
        <v>95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12</v>
      </c>
      <c r="V20" s="16" t="s">
        <v>95</v>
      </c>
      <c r="W20" s="17" t="str">
        <f t="shared" si="5"/>
        <v>2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2</v>
      </c>
      <c r="AC20" s="17">
        <f t="shared" si="7"/>
        <v>0</v>
      </c>
      <c r="AD20" s="24"/>
      <c r="AE20" s="22"/>
      <c r="AF20" s="17"/>
      <c r="AG20" s="18">
        <f t="shared" si="16"/>
        <v>4</v>
      </c>
      <c r="AH20" s="19">
        <f>'5.Spieltag'!AI20</f>
        <v>90</v>
      </c>
      <c r="AI20" s="20">
        <f t="shared" si="9"/>
        <v>94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5"/>
        <v>9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4"/>
        <v>2</v>
      </c>
      <c r="F21" s="15" t="s">
        <v>2</v>
      </c>
      <c r="G21" s="16" t="s">
        <v>95</v>
      </c>
      <c r="H21" s="17">
        <f t="shared" si="11"/>
        <v>0</v>
      </c>
      <c r="I21" s="15" t="s">
        <v>95</v>
      </c>
      <c r="J21" s="16" t="s">
        <v>12</v>
      </c>
      <c r="K21" s="17">
        <f t="shared" si="12"/>
        <v>8</v>
      </c>
      <c r="L21" s="15" t="s">
        <v>95</v>
      </c>
      <c r="M21" s="16" t="s">
        <v>2</v>
      </c>
      <c r="N21" s="17" t="str">
        <f t="shared" si="2"/>
        <v>3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5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12</v>
      </c>
      <c r="Z21" s="17">
        <f t="shared" si="6"/>
        <v>0</v>
      </c>
      <c r="AA21" s="15" t="s">
        <v>95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6"/>
        <v>20</v>
      </c>
      <c r="AH21" s="19">
        <f>'5.Spieltag'!AI21</f>
        <v>76</v>
      </c>
      <c r="AI21" s="20">
        <f t="shared" si="9"/>
        <v>96</v>
      </c>
      <c r="AJ21" s="21">
        <f t="shared" si="10"/>
        <v>9</v>
      </c>
      <c r="AK21" s="1"/>
    </row>
    <row r="22" spans="1:37" ht="24.95" customHeight="1" thickBot="1" x14ac:dyDescent="0.25">
      <c r="A22" s="25">
        <f t="shared" si="15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4"/>
        <v>2</v>
      </c>
      <c r="F22" s="15" t="s">
        <v>12</v>
      </c>
      <c r="G22" s="16" t="s">
        <v>96</v>
      </c>
      <c r="H22" s="17">
        <f t="shared" si="11"/>
        <v>0</v>
      </c>
      <c r="I22" s="15" t="s">
        <v>96</v>
      </c>
      <c r="J22" s="16" t="s">
        <v>95</v>
      </c>
      <c r="K22" s="17">
        <f t="shared" si="12"/>
        <v>8</v>
      </c>
      <c r="L22" s="15" t="s">
        <v>12</v>
      </c>
      <c r="M22" s="16" t="s">
        <v>96</v>
      </c>
      <c r="N22" s="17">
        <f t="shared" si="2"/>
        <v>0</v>
      </c>
      <c r="O22" s="15" t="s">
        <v>95</v>
      </c>
      <c r="P22" s="16" t="s">
        <v>95</v>
      </c>
      <c r="Q22" s="17">
        <f t="shared" si="3"/>
        <v>0</v>
      </c>
      <c r="R22" s="15" t="s">
        <v>95</v>
      </c>
      <c r="S22" s="16" t="s">
        <v>96</v>
      </c>
      <c r="T22" s="17" t="str">
        <f t="shared" si="4"/>
        <v>3</v>
      </c>
      <c r="U22" s="15" t="s">
        <v>12</v>
      </c>
      <c r="V22" s="16" t="s">
        <v>95</v>
      </c>
      <c r="W22" s="17" t="str">
        <f t="shared" si="5"/>
        <v>2</v>
      </c>
      <c r="X22" s="15" t="s">
        <v>12</v>
      </c>
      <c r="Y22" s="16" t="s">
        <v>95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6"/>
        <v>15</v>
      </c>
      <c r="AH22" s="19">
        <f>'5.Spieltag'!AI22</f>
        <v>83</v>
      </c>
      <c r="AI22" s="20">
        <f t="shared" si="9"/>
        <v>98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5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4"/>
        <v>0</v>
      </c>
      <c r="F23" s="15" t="s">
        <v>12</v>
      </c>
      <c r="G23" s="16" t="s">
        <v>95</v>
      </c>
      <c r="H23" s="17">
        <f t="shared" si="11"/>
        <v>0</v>
      </c>
      <c r="I23" s="15" t="s">
        <v>96</v>
      </c>
      <c r="J23" s="16" t="s">
        <v>12</v>
      </c>
      <c r="K23" s="17">
        <f t="shared" si="12"/>
        <v>20</v>
      </c>
      <c r="L23" s="15" t="s">
        <v>95</v>
      </c>
      <c r="M23" s="16" t="s">
        <v>12</v>
      </c>
      <c r="N23" s="17" t="str">
        <f t="shared" si="2"/>
        <v>2</v>
      </c>
      <c r="O23" s="15" t="s">
        <v>12</v>
      </c>
      <c r="P23" s="16" t="s">
        <v>12</v>
      </c>
      <c r="Q23" s="17">
        <f t="shared" si="3"/>
        <v>0</v>
      </c>
      <c r="R23" s="15" t="s">
        <v>12</v>
      </c>
      <c r="S23" s="16" t="s">
        <v>12</v>
      </c>
      <c r="T23" s="17">
        <f t="shared" si="4"/>
        <v>0</v>
      </c>
      <c r="U23" s="15" t="s">
        <v>2</v>
      </c>
      <c r="V23" s="16" t="s">
        <v>12</v>
      </c>
      <c r="W23" s="17" t="str">
        <f t="shared" si="5"/>
        <v>2</v>
      </c>
      <c r="X23" s="15" t="s">
        <v>95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>
        <f t="shared" si="7"/>
        <v>0</v>
      </c>
      <c r="AD23" s="24"/>
      <c r="AE23" s="22"/>
      <c r="AF23" s="17"/>
      <c r="AG23" s="18">
        <f t="shared" si="16"/>
        <v>26</v>
      </c>
      <c r="AH23" s="19">
        <f>'5.Spieltag'!AI23</f>
        <v>22</v>
      </c>
      <c r="AI23" s="20">
        <f t="shared" si="9"/>
        <v>48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7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4"/>
        <v>2</v>
      </c>
      <c r="F24" s="15" t="s">
        <v>12</v>
      </c>
      <c r="G24" s="16" t="s">
        <v>12</v>
      </c>
      <c r="H24" s="17">
        <f t="shared" si="11"/>
        <v>0</v>
      </c>
      <c r="I24" s="15" t="s">
        <v>95</v>
      </c>
      <c r="J24" s="16" t="s">
        <v>2</v>
      </c>
      <c r="K24" s="17">
        <f t="shared" si="12"/>
        <v>12</v>
      </c>
      <c r="L24" s="15" t="s">
        <v>12</v>
      </c>
      <c r="M24" s="16" t="s">
        <v>2</v>
      </c>
      <c r="N24" s="17" t="str">
        <f t="shared" si="2"/>
        <v>2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5</v>
      </c>
      <c r="U24" s="15" t="s">
        <v>12</v>
      </c>
      <c r="V24" s="16" t="s">
        <v>95</v>
      </c>
      <c r="W24" s="17" t="str">
        <f t="shared" si="5"/>
        <v>2</v>
      </c>
      <c r="X24" s="15" t="s">
        <v>95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18">E24+H24+K24+N24+Q24+T24+W24+Z24+AC24+AF24</f>
        <v>26</v>
      </c>
      <c r="AH24" s="19">
        <f>'5.Spieltag'!AI24</f>
        <v>64</v>
      </c>
      <c r="AI24" s="20">
        <f t="shared" ref="AI24:AI26" si="19">AG24+AH24</f>
        <v>90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17"/>
        <v>6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4"/>
        <v>2</v>
      </c>
      <c r="F25" s="15" t="s">
        <v>12</v>
      </c>
      <c r="G25" s="16" t="s">
        <v>96</v>
      </c>
      <c r="H25" s="17">
        <f t="shared" si="11"/>
        <v>0</v>
      </c>
      <c r="I25" s="15" t="s">
        <v>95</v>
      </c>
      <c r="J25" s="16" t="s">
        <v>12</v>
      </c>
      <c r="K25" s="17">
        <f t="shared" si="12"/>
        <v>8</v>
      </c>
      <c r="L25" s="15" t="s">
        <v>95</v>
      </c>
      <c r="M25" s="16" t="s">
        <v>12</v>
      </c>
      <c r="N25" s="17" t="str">
        <f t="shared" si="2"/>
        <v>2</v>
      </c>
      <c r="O25" s="15" t="s">
        <v>12</v>
      </c>
      <c r="P25" s="16" t="s">
        <v>96</v>
      </c>
      <c r="Q25" s="17">
        <f t="shared" si="3"/>
        <v>0</v>
      </c>
      <c r="R25" s="15" t="s">
        <v>12</v>
      </c>
      <c r="S25" s="16" t="s">
        <v>96</v>
      </c>
      <c r="T25" s="17" t="str">
        <f t="shared" si="4"/>
        <v>2</v>
      </c>
      <c r="U25" s="15" t="s">
        <v>95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8"/>
        <v>16</v>
      </c>
      <c r="AH25" s="19">
        <f>'5.Spieltag'!AI25</f>
        <v>87</v>
      </c>
      <c r="AI25" s="20">
        <f t="shared" si="19"/>
        <v>103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7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4"/>
        <v>2</v>
      </c>
      <c r="F26" s="15" t="s">
        <v>12</v>
      </c>
      <c r="G26" s="16" t="s">
        <v>95</v>
      </c>
      <c r="H26" s="17">
        <f t="shared" si="11"/>
        <v>0</v>
      </c>
      <c r="I26" s="15" t="s">
        <v>95</v>
      </c>
      <c r="J26" s="16" t="s">
        <v>2</v>
      </c>
      <c r="K26" s="17">
        <f t="shared" si="12"/>
        <v>12</v>
      </c>
      <c r="L26" s="15" t="s">
        <v>95</v>
      </c>
      <c r="M26" s="16" t="s">
        <v>12</v>
      </c>
      <c r="N26" s="17" t="str">
        <f t="shared" si="2"/>
        <v>2</v>
      </c>
      <c r="O26" s="15" t="s">
        <v>95</v>
      </c>
      <c r="P26" s="16" t="s">
        <v>96</v>
      </c>
      <c r="Q26" s="17">
        <f t="shared" si="3"/>
        <v>0</v>
      </c>
      <c r="R26" s="15" t="s">
        <v>12</v>
      </c>
      <c r="S26" s="16" t="s">
        <v>95</v>
      </c>
      <c r="T26" s="17" t="str">
        <f t="shared" si="4"/>
        <v>5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8"/>
        <v>21</v>
      </c>
      <c r="AH26" s="19">
        <f>'5.Spieltag'!AI26</f>
        <v>72</v>
      </c>
      <c r="AI26" s="20">
        <f t="shared" si="19"/>
        <v>93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20">AJ27</f>
        <v>16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>
        <f t="shared" si="12"/>
        <v>8</v>
      </c>
      <c r="L27" s="15" t="s">
        <v>96</v>
      </c>
      <c r="M27" s="16" t="s">
        <v>12</v>
      </c>
      <c r="N27" s="17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12</v>
      </c>
      <c r="Q27" s="17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9">E27+H27+K27+N27+Q27+T27+W27+Z27+AC27+AF27</f>
        <v>21</v>
      </c>
      <c r="AH27" s="19">
        <f>'5.Spieltag'!AI27</f>
        <v>69</v>
      </c>
      <c r="AI27" s="20">
        <f t="shared" ref="AI27:AI32" si="30">AG27+AH27</f>
        <v>90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20"/>
        <v>19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21"/>
        <v>2</v>
      </c>
      <c r="F28" s="15" t="s">
        <v>95</v>
      </c>
      <c r="G28" s="16" t="s">
        <v>95</v>
      </c>
      <c r="H28" s="17">
        <f t="shared" si="22"/>
        <v>0</v>
      </c>
      <c r="I28" s="15" t="s">
        <v>96</v>
      </c>
      <c r="J28" s="16" t="s">
        <v>12</v>
      </c>
      <c r="K28" s="17">
        <f t="shared" si="12"/>
        <v>20</v>
      </c>
      <c r="L28" s="15" t="s">
        <v>95</v>
      </c>
      <c r="M28" s="16" t="s">
        <v>96</v>
      </c>
      <c r="N28" s="17">
        <f t="shared" si="23"/>
        <v>0</v>
      </c>
      <c r="O28" s="15" t="s">
        <v>12</v>
      </c>
      <c r="P28" s="16" t="s">
        <v>95</v>
      </c>
      <c r="Q28" s="17">
        <f t="shared" si="24"/>
        <v>0</v>
      </c>
      <c r="R28" s="15" t="s">
        <v>95</v>
      </c>
      <c r="S28" s="16" t="s">
        <v>96</v>
      </c>
      <c r="T28" s="17" t="str">
        <f t="shared" si="25"/>
        <v>3</v>
      </c>
      <c r="U28" s="15" t="s">
        <v>95</v>
      </c>
      <c r="V28" s="16" t="s">
        <v>12</v>
      </c>
      <c r="W28" s="17">
        <f t="shared" si="26"/>
        <v>0</v>
      </c>
      <c r="X28" s="15" t="s">
        <v>95</v>
      </c>
      <c r="Y28" s="16" t="s">
        <v>96</v>
      </c>
      <c r="Z28" s="17">
        <f t="shared" si="27"/>
        <v>0</v>
      </c>
      <c r="AA28" s="15" t="s">
        <v>95</v>
      </c>
      <c r="AB28" s="16" t="s">
        <v>96</v>
      </c>
      <c r="AC28" s="17">
        <f t="shared" si="28"/>
        <v>0</v>
      </c>
      <c r="AD28" s="24"/>
      <c r="AE28" s="22"/>
      <c r="AF28" s="17"/>
      <c r="AG28" s="18">
        <f t="shared" si="29"/>
        <v>25</v>
      </c>
      <c r="AH28" s="19">
        <f>'5.Spieltag'!AI28</f>
        <v>59</v>
      </c>
      <c r="AI28" s="20">
        <f t="shared" si="30"/>
        <v>84</v>
      </c>
      <c r="AJ28" s="21">
        <f t="shared" si="10"/>
        <v>19</v>
      </c>
      <c r="AK28" s="1"/>
    </row>
    <row r="29" spans="1:37" ht="28.15" customHeight="1" thickBot="1" x14ac:dyDescent="0.25">
      <c r="A29" s="25">
        <f t="shared" si="20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1"/>
        <v>2</v>
      </c>
      <c r="F29" s="15" t="s">
        <v>12</v>
      </c>
      <c r="G29" s="16" t="s">
        <v>95</v>
      </c>
      <c r="H29" s="17">
        <f t="shared" si="22"/>
        <v>0</v>
      </c>
      <c r="I29" s="15" t="s">
        <v>95</v>
      </c>
      <c r="J29" s="16" t="s">
        <v>12</v>
      </c>
      <c r="K29" s="17">
        <f t="shared" si="12"/>
        <v>8</v>
      </c>
      <c r="L29" s="15" t="s">
        <v>12</v>
      </c>
      <c r="M29" s="16" t="s">
        <v>95</v>
      </c>
      <c r="N29" s="17">
        <f t="shared" si="23"/>
        <v>0</v>
      </c>
      <c r="O29" s="15" t="s">
        <v>12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5</v>
      </c>
      <c r="U29" s="15" t="s">
        <v>12</v>
      </c>
      <c r="V29" s="16" t="s">
        <v>95</v>
      </c>
      <c r="W29" s="17" t="str">
        <f t="shared" si="26"/>
        <v>2</v>
      </c>
      <c r="X29" s="15" t="s">
        <v>12</v>
      </c>
      <c r="Y29" s="16" t="s">
        <v>95</v>
      </c>
      <c r="Z29" s="17">
        <f t="shared" si="27"/>
        <v>0</v>
      </c>
      <c r="AA29" s="15" t="s">
        <v>12</v>
      </c>
      <c r="AB29" s="16" t="s">
        <v>95</v>
      </c>
      <c r="AC29" s="17">
        <f t="shared" si="28"/>
        <v>0</v>
      </c>
      <c r="AD29" s="24"/>
      <c r="AE29" s="22"/>
      <c r="AF29" s="17"/>
      <c r="AG29" s="18">
        <f t="shared" si="29"/>
        <v>17</v>
      </c>
      <c r="AH29" s="19">
        <f>'5.Spieltag'!AI29</f>
        <v>100</v>
      </c>
      <c r="AI29" s="20">
        <f t="shared" si="30"/>
        <v>117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0"/>
        <v>18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21"/>
        <v>2</v>
      </c>
      <c r="F30" s="15" t="s">
        <v>95</v>
      </c>
      <c r="G30" s="16" t="s">
        <v>96</v>
      </c>
      <c r="H30" s="17">
        <f t="shared" si="22"/>
        <v>0</v>
      </c>
      <c r="I30" s="15" t="s">
        <v>95</v>
      </c>
      <c r="J30" s="16" t="s">
        <v>2</v>
      </c>
      <c r="K30" s="17">
        <f t="shared" si="12"/>
        <v>12</v>
      </c>
      <c r="L30" s="15" t="s">
        <v>96</v>
      </c>
      <c r="M30" s="16" t="s">
        <v>97</v>
      </c>
      <c r="N30" s="17" t="str">
        <f t="shared" si="23"/>
        <v>2</v>
      </c>
      <c r="O30" s="15" t="s">
        <v>12</v>
      </c>
      <c r="P30" s="16" t="s">
        <v>12</v>
      </c>
      <c r="Q30" s="17">
        <f t="shared" si="24"/>
        <v>0</v>
      </c>
      <c r="R30" s="15" t="s">
        <v>12</v>
      </c>
      <c r="S30" s="16" t="s">
        <v>2</v>
      </c>
      <c r="T30" s="17">
        <f t="shared" si="25"/>
        <v>0</v>
      </c>
      <c r="U30" s="15" t="s">
        <v>95</v>
      </c>
      <c r="V30" s="16" t="s">
        <v>96</v>
      </c>
      <c r="W30" s="17" t="str">
        <f t="shared" si="26"/>
        <v>2</v>
      </c>
      <c r="X30" s="15" t="s">
        <v>12</v>
      </c>
      <c r="Y30" s="16" t="s">
        <v>96</v>
      </c>
      <c r="Z30" s="17">
        <f t="shared" si="27"/>
        <v>0</v>
      </c>
      <c r="AA30" s="15" t="s">
        <v>96</v>
      </c>
      <c r="AB30" s="16" t="s">
        <v>12</v>
      </c>
      <c r="AC30" s="17">
        <f t="shared" si="28"/>
        <v>0</v>
      </c>
      <c r="AD30" s="24"/>
      <c r="AE30" s="22"/>
      <c r="AF30" s="17"/>
      <c r="AG30" s="18">
        <f t="shared" si="29"/>
        <v>18</v>
      </c>
      <c r="AH30" s="19">
        <f>'5.Spieltag'!AI30</f>
        <v>70</v>
      </c>
      <c r="AI30" s="20">
        <f t="shared" si="30"/>
        <v>88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0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21"/>
        <v>2</v>
      </c>
      <c r="F31" s="15" t="s">
        <v>12</v>
      </c>
      <c r="G31" s="16" t="s">
        <v>96</v>
      </c>
      <c r="H31" s="17">
        <f t="shared" si="22"/>
        <v>0</v>
      </c>
      <c r="I31" s="15" t="s">
        <v>96</v>
      </c>
      <c r="J31" s="16" t="s">
        <v>12</v>
      </c>
      <c r="K31" s="17">
        <f t="shared" si="12"/>
        <v>20</v>
      </c>
      <c r="L31" s="15" t="s">
        <v>12</v>
      </c>
      <c r="M31" s="16" t="s">
        <v>96</v>
      </c>
      <c r="N31" s="17">
        <f t="shared" si="23"/>
        <v>0</v>
      </c>
      <c r="O31" s="15" t="s">
        <v>95</v>
      </c>
      <c r="P31" s="16" t="s">
        <v>96</v>
      </c>
      <c r="Q31" s="17">
        <f t="shared" si="24"/>
        <v>0</v>
      </c>
      <c r="R31" s="15" t="s">
        <v>95</v>
      </c>
      <c r="S31" s="16" t="s">
        <v>95</v>
      </c>
      <c r="T31" s="17">
        <f t="shared" si="25"/>
        <v>0</v>
      </c>
      <c r="U31" s="15" t="s">
        <v>95</v>
      </c>
      <c r="V31" s="16" t="s">
        <v>96</v>
      </c>
      <c r="W31" s="17" t="str">
        <f t="shared" si="26"/>
        <v>2</v>
      </c>
      <c r="X31" s="15" t="s">
        <v>12</v>
      </c>
      <c r="Y31" s="16" t="s">
        <v>96</v>
      </c>
      <c r="Z31" s="17">
        <f t="shared" si="27"/>
        <v>0</v>
      </c>
      <c r="AA31" s="15" t="s">
        <v>12</v>
      </c>
      <c r="AB31" s="16" t="s">
        <v>95</v>
      </c>
      <c r="AC31" s="17">
        <f t="shared" si="28"/>
        <v>0</v>
      </c>
      <c r="AD31" s="24"/>
      <c r="AE31" s="22"/>
      <c r="AF31" s="17"/>
      <c r="AG31" s="18">
        <f t="shared" si="29"/>
        <v>24</v>
      </c>
      <c r="AH31" s="19">
        <f>'5.Spieltag'!AI31</f>
        <v>85</v>
      </c>
      <c r="AI31" s="20">
        <f t="shared" si="30"/>
        <v>109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0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1"/>
        <v>2</v>
      </c>
      <c r="F32" s="15" t="s">
        <v>95</v>
      </c>
      <c r="G32" s="16" t="s">
        <v>96</v>
      </c>
      <c r="H32" s="17">
        <f t="shared" si="22"/>
        <v>0</v>
      </c>
      <c r="I32" s="15" t="s">
        <v>96</v>
      </c>
      <c r="J32" s="16" t="s">
        <v>95</v>
      </c>
      <c r="K32" s="17">
        <f t="shared" si="12"/>
        <v>8</v>
      </c>
      <c r="L32" s="15" t="s">
        <v>95</v>
      </c>
      <c r="M32" s="16" t="s">
        <v>12</v>
      </c>
      <c r="N32" s="17" t="str">
        <f t="shared" si="23"/>
        <v>2</v>
      </c>
      <c r="O32" s="15" t="s">
        <v>96</v>
      </c>
      <c r="P32" s="16" t="s">
        <v>95</v>
      </c>
      <c r="Q32" s="17" t="str">
        <f t="shared" si="24"/>
        <v>2</v>
      </c>
      <c r="R32" s="15" t="s">
        <v>12</v>
      </c>
      <c r="S32" s="16" t="s">
        <v>95</v>
      </c>
      <c r="T32" s="17" t="str">
        <f t="shared" si="25"/>
        <v>5</v>
      </c>
      <c r="U32" s="15" t="s">
        <v>95</v>
      </c>
      <c r="V32" s="16" t="s">
        <v>96</v>
      </c>
      <c r="W32" s="17" t="str">
        <f t="shared" si="26"/>
        <v>2</v>
      </c>
      <c r="X32" s="15" t="s">
        <v>12</v>
      </c>
      <c r="Y32" s="16" t="s">
        <v>96</v>
      </c>
      <c r="Z32" s="17">
        <f t="shared" si="27"/>
        <v>0</v>
      </c>
      <c r="AA32" s="15" t="s">
        <v>95</v>
      </c>
      <c r="AB32" s="16" t="s">
        <v>96</v>
      </c>
      <c r="AC32" s="17">
        <f t="shared" si="28"/>
        <v>0</v>
      </c>
      <c r="AD32" s="24"/>
      <c r="AE32" s="22"/>
      <c r="AF32" s="17"/>
      <c r="AG32" s="18">
        <f t="shared" si="29"/>
        <v>21</v>
      </c>
      <c r="AH32" s="19">
        <f>'5.Spieltag'!AI32</f>
        <v>63</v>
      </c>
      <c r="AI32" s="20">
        <f t="shared" si="30"/>
        <v>84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0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96</v>
      </c>
      <c r="H33" s="17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8</v>
      </c>
      <c r="L33" s="15" t="s">
        <v>12</v>
      </c>
      <c r="M33" s="16" t="s">
        <v>95</v>
      </c>
      <c r="N33" s="17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95</v>
      </c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9">E33+H33+K33+N33+Q33+T33+W33+Z33+AC33+AF33</f>
        <v>17</v>
      </c>
      <c r="AH33" s="19">
        <f>'5.Spieltag'!AI33</f>
        <v>62</v>
      </c>
      <c r="AI33" s="20">
        <f t="shared" ref="AI33" si="40">AG33+AH33</f>
        <v>79</v>
      </c>
      <c r="AJ33" s="21">
        <f t="shared" ref="AJ33" si="41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4"/>
      <c r="C4" s="14" t="s">
        <v>68</v>
      </c>
      <c r="F4" s="14" t="s">
        <v>11</v>
      </c>
      <c r="I4" s="14" t="s">
        <v>66</v>
      </c>
      <c r="L4" s="14" t="s">
        <v>58</v>
      </c>
      <c r="O4" s="14" t="s">
        <v>59</v>
      </c>
      <c r="R4" s="14" t="s">
        <v>91</v>
      </c>
      <c r="U4" s="14" t="s">
        <v>61</v>
      </c>
      <c r="X4" s="14" t="s">
        <v>64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63</v>
      </c>
      <c r="I6" s="14" t="s">
        <v>92</v>
      </c>
      <c r="L6" s="14" t="s">
        <v>60</v>
      </c>
      <c r="O6" s="14" t="s">
        <v>62</v>
      </c>
      <c r="R6" s="14" t="s">
        <v>57</v>
      </c>
      <c r="U6" s="14" t="s">
        <v>94</v>
      </c>
      <c r="X6" s="14" t="s">
        <v>56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5" t="s">
        <v>2</v>
      </c>
      <c r="M8" s="16" t="s">
        <v>12</v>
      </c>
      <c r="N8" s="17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96</v>
      </c>
      <c r="Q8" s="17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95</v>
      </c>
      <c r="Z8" s="17">
        <f t="shared" ref="Z8:Z10" si="5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7">E8+H8+K8+N8+Q8+T8+W8+Z8+AC8+AF8</f>
        <v>21</v>
      </c>
      <c r="AH8" s="19">
        <f>'6.Spieltag'!AI8</f>
        <v>103</v>
      </c>
      <c r="AI8" s="20">
        <f t="shared" ref="AI8:AI23" si="8">AG8+AH8</f>
        <v>124</v>
      </c>
      <c r="AJ8" s="21">
        <f t="shared" ref="AJ8:AJ32" si="9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95</v>
      </c>
      <c r="E9" s="17" t="str">
        <f>IF(OR(EXACT($C$7,C9)*(EXACT($D$7,D9)))=TRUE,$AN$9,IF(($D$7-$C$7=D9-C9),$AN$8,IF(OR(EXACT($C$7&gt;$D$7,C9&gt;D9)*EXACT($C$7=$D$7,C9=D9)*EXACT($C$7&lt;$D$7,C9&lt;D9)),$AN$7,0)))</f>
        <v>3</v>
      </c>
      <c r="F9" s="15" t="s">
        <v>2</v>
      </c>
      <c r="G9" s="16" t="s">
        <v>95</v>
      </c>
      <c r="H9" s="17">
        <f t="shared" ref="H9:H33" si="10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12</v>
      </c>
      <c r="K9" s="17">
        <f t="shared" si="1"/>
        <v>0</v>
      </c>
      <c r="L9" s="15" t="s">
        <v>95</v>
      </c>
      <c r="M9" s="16" t="s">
        <v>2</v>
      </c>
      <c r="N9" s="17">
        <f t="shared" si="2"/>
        <v>0</v>
      </c>
      <c r="O9" s="15" t="s">
        <v>2</v>
      </c>
      <c r="P9" s="16" t="s">
        <v>95</v>
      </c>
      <c r="Q9" s="17" t="str">
        <f t="shared" si="3"/>
        <v>2</v>
      </c>
      <c r="R9" s="15" t="s">
        <v>96</v>
      </c>
      <c r="S9" s="16" t="s">
        <v>12</v>
      </c>
      <c r="T9" s="17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96</v>
      </c>
      <c r="Z9" s="17">
        <f t="shared" si="5"/>
        <v>0</v>
      </c>
      <c r="AA9" s="15" t="s">
        <v>95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'6.Spieltag'!AI9</f>
        <v>93</v>
      </c>
      <c r="AI9" s="20">
        <f t="shared" si="8"/>
        <v>108</v>
      </c>
      <c r="AJ9" s="21">
        <f t="shared" si="9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95</v>
      </c>
      <c r="H10" s="17">
        <f t="shared" si="10"/>
        <v>12</v>
      </c>
      <c r="I10" s="15" t="s">
        <v>12</v>
      </c>
      <c r="J10" s="16" t="s">
        <v>95</v>
      </c>
      <c r="K10" s="17" t="str">
        <f t="shared" si="1"/>
        <v>3</v>
      </c>
      <c r="L10" s="15" t="s">
        <v>12</v>
      </c>
      <c r="M10" s="16" t="s">
        <v>95</v>
      </c>
      <c r="N10" s="17" t="str">
        <f t="shared" si="2"/>
        <v>2</v>
      </c>
      <c r="O10" s="15" t="s">
        <v>12</v>
      </c>
      <c r="P10" s="16" t="s">
        <v>95</v>
      </c>
      <c r="Q10" s="17" t="str">
        <f t="shared" si="3"/>
        <v>3</v>
      </c>
      <c r="R10" s="15" t="s">
        <v>95</v>
      </c>
      <c r="S10" s="16" t="s">
        <v>12</v>
      </c>
      <c r="T10" s="17" t="str">
        <f t="shared" si="11"/>
        <v>3</v>
      </c>
      <c r="U10" s="15" t="s">
        <v>12</v>
      </c>
      <c r="V10" s="16" t="s">
        <v>96</v>
      </c>
      <c r="W10" s="17" t="str">
        <f t="shared" si="4"/>
        <v>3</v>
      </c>
      <c r="X10" s="15" t="s">
        <v>12</v>
      </c>
      <c r="Y10" s="16" t="s">
        <v>95</v>
      </c>
      <c r="Z10" s="17">
        <f t="shared" si="5"/>
        <v>0</v>
      </c>
      <c r="AA10" s="15" t="s">
        <v>12</v>
      </c>
      <c r="AB10" s="16" t="s">
        <v>95</v>
      </c>
      <c r="AC10" s="17" t="str">
        <f t="shared" si="6"/>
        <v>2</v>
      </c>
      <c r="AD10" s="24"/>
      <c r="AE10" s="22"/>
      <c r="AF10" s="17"/>
      <c r="AG10" s="18">
        <f t="shared" si="7"/>
        <v>30</v>
      </c>
      <c r="AH10" s="19">
        <f>'6.Spieltag'!AI10</f>
        <v>110</v>
      </c>
      <c r="AI10" s="20">
        <f t="shared" si="8"/>
        <v>140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5" t="s">
        <v>2</v>
      </c>
      <c r="G11" s="16" t="s">
        <v>95</v>
      </c>
      <c r="H11" s="17">
        <f t="shared" si="10"/>
        <v>8</v>
      </c>
      <c r="I11" s="15" t="s">
        <v>12</v>
      </c>
      <c r="J11" s="16" t="s">
        <v>12</v>
      </c>
      <c r="K11" s="17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5" t="s">
        <v>12</v>
      </c>
      <c r="M11" s="16" t="s">
        <v>96</v>
      </c>
      <c r="N11" s="17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5" t="s">
        <v>12</v>
      </c>
      <c r="P11" s="16" t="s">
        <v>95</v>
      </c>
      <c r="Q11" s="17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5" t="s">
        <v>95</v>
      </c>
      <c r="S11" s="16" t="s">
        <v>2</v>
      </c>
      <c r="T11" s="17" t="str">
        <f t="shared" si="11"/>
        <v>2</v>
      </c>
      <c r="U11" s="15" t="s">
        <v>12</v>
      </c>
      <c r="V11" s="16" t="s">
        <v>95</v>
      </c>
      <c r="W11" s="17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96</v>
      </c>
      <c r="Z11" s="17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5" t="s">
        <v>95</v>
      </c>
      <c r="AB11" s="16" t="s">
        <v>95</v>
      </c>
      <c r="AC11" s="17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3"/>
      <c r="AE11" s="22"/>
      <c r="AF11" s="17"/>
      <c r="AG11" s="18">
        <f t="shared" si="7"/>
        <v>22</v>
      </c>
      <c r="AH11" s="19">
        <f>'6.Spieltag'!AI11</f>
        <v>91</v>
      </c>
      <c r="AI11" s="20">
        <f t="shared" si="8"/>
        <v>113</v>
      </c>
      <c r="AJ11" s="21">
        <f t="shared" si="9"/>
        <v>15</v>
      </c>
      <c r="AK11" s="1"/>
    </row>
    <row r="12" spans="1:40" ht="24.95" customHeight="1" thickBot="1" x14ac:dyDescent="0.25">
      <c r="A12" s="25">
        <f t="shared" si="0"/>
        <v>6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2"/>
        <v>3</v>
      </c>
      <c r="F12" s="15" t="s">
        <v>2</v>
      </c>
      <c r="G12" s="16" t="s">
        <v>95</v>
      </c>
      <c r="H12" s="17">
        <f t="shared" si="10"/>
        <v>8</v>
      </c>
      <c r="I12" s="15" t="s">
        <v>95</v>
      </c>
      <c r="J12" s="16" t="s">
        <v>12</v>
      </c>
      <c r="K12" s="17">
        <f t="shared" si="13"/>
        <v>0</v>
      </c>
      <c r="L12" s="15" t="s">
        <v>12</v>
      </c>
      <c r="M12" s="16" t="s">
        <v>95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2</v>
      </c>
      <c r="S12" s="16" t="s">
        <v>95</v>
      </c>
      <c r="T12" s="17">
        <f t="shared" si="11"/>
        <v>0</v>
      </c>
      <c r="U12" s="15" t="s">
        <v>2</v>
      </c>
      <c r="V12" s="16" t="s">
        <v>95</v>
      </c>
      <c r="W12" s="17" t="str">
        <f t="shared" si="16"/>
        <v>5</v>
      </c>
      <c r="X12" s="15" t="s">
        <v>12</v>
      </c>
      <c r="Y12" s="16" t="s">
        <v>95</v>
      </c>
      <c r="Z12" s="17">
        <f t="shared" si="17"/>
        <v>0</v>
      </c>
      <c r="AA12" s="15" t="s">
        <v>95</v>
      </c>
      <c r="AB12" s="16" t="s">
        <v>95</v>
      </c>
      <c r="AC12" s="17">
        <f t="shared" si="18"/>
        <v>0</v>
      </c>
      <c r="AD12" s="24"/>
      <c r="AE12" s="22"/>
      <c r="AF12" s="17"/>
      <c r="AG12" s="18">
        <f t="shared" si="7"/>
        <v>18</v>
      </c>
      <c r="AH12" s="19">
        <f>'6.Spieltag'!AI12</f>
        <v>109</v>
      </c>
      <c r="AI12" s="20">
        <f t="shared" si="8"/>
        <v>127</v>
      </c>
      <c r="AJ12" s="21">
        <f t="shared" si="9"/>
        <v>6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2"/>
        <v>5</v>
      </c>
      <c r="F13" s="15" t="s">
        <v>2</v>
      </c>
      <c r="G13" s="16" t="s">
        <v>95</v>
      </c>
      <c r="H13" s="17">
        <f t="shared" si="10"/>
        <v>8</v>
      </c>
      <c r="I13" s="15" t="s">
        <v>95</v>
      </c>
      <c r="J13" s="16" t="s">
        <v>12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12</v>
      </c>
      <c r="P13" s="16" t="s">
        <v>96</v>
      </c>
      <c r="Q13" s="17" t="str">
        <f t="shared" si="15"/>
        <v>2</v>
      </c>
      <c r="R13" s="15" t="s">
        <v>95</v>
      </c>
      <c r="S13" s="16" t="s">
        <v>12</v>
      </c>
      <c r="T13" s="17" t="str">
        <f t="shared" si="11"/>
        <v>3</v>
      </c>
      <c r="U13" s="15" t="s">
        <v>12</v>
      </c>
      <c r="V13" s="16" t="s">
        <v>96</v>
      </c>
      <c r="W13" s="17" t="str">
        <f t="shared" si="16"/>
        <v>3</v>
      </c>
      <c r="X13" s="15" t="s">
        <v>2</v>
      </c>
      <c r="Y13" s="16" t="s">
        <v>96</v>
      </c>
      <c r="Z13" s="17">
        <f t="shared" si="17"/>
        <v>0</v>
      </c>
      <c r="AA13" s="15" t="s">
        <v>95</v>
      </c>
      <c r="AB13" s="16" t="s">
        <v>95</v>
      </c>
      <c r="AC13" s="17">
        <f t="shared" si="18"/>
        <v>0</v>
      </c>
      <c r="AD13" s="24"/>
      <c r="AE13" s="22"/>
      <c r="AF13" s="17"/>
      <c r="AG13" s="18">
        <f t="shared" si="7"/>
        <v>21</v>
      </c>
      <c r="AH13" s="19">
        <f>'6.Spieltag'!AI13</f>
        <v>75</v>
      </c>
      <c r="AI13" s="20">
        <f t="shared" si="8"/>
        <v>96</v>
      </c>
      <c r="AJ13" s="21">
        <f t="shared" si="9"/>
        <v>24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2"/>
        <v>2</v>
      </c>
      <c r="F14" s="15" t="s">
        <v>12</v>
      </c>
      <c r="G14" s="16" t="s">
        <v>96</v>
      </c>
      <c r="H14" s="17">
        <f t="shared" si="10"/>
        <v>8</v>
      </c>
      <c r="I14" s="15" t="s">
        <v>95</v>
      </c>
      <c r="J14" s="16" t="s">
        <v>95</v>
      </c>
      <c r="K14" s="17">
        <f t="shared" si="13"/>
        <v>0</v>
      </c>
      <c r="L14" s="15" t="s">
        <v>12</v>
      </c>
      <c r="M14" s="16" t="s">
        <v>95</v>
      </c>
      <c r="N14" s="17" t="str">
        <f t="shared" si="14"/>
        <v>2</v>
      </c>
      <c r="O14" s="15" t="s">
        <v>95</v>
      </c>
      <c r="P14" s="16" t="s">
        <v>96</v>
      </c>
      <c r="Q14" s="17" t="str">
        <f t="shared" si="15"/>
        <v>5</v>
      </c>
      <c r="R14" s="15" t="s">
        <v>95</v>
      </c>
      <c r="S14" s="16" t="s">
        <v>12</v>
      </c>
      <c r="T14" s="17" t="str">
        <f t="shared" si="11"/>
        <v>3</v>
      </c>
      <c r="U14" s="15" t="s">
        <v>2</v>
      </c>
      <c r="V14" s="16" t="s">
        <v>12</v>
      </c>
      <c r="W14" s="17" t="str">
        <f t="shared" si="16"/>
        <v>2</v>
      </c>
      <c r="X14" s="15" t="s">
        <v>95</v>
      </c>
      <c r="Y14" s="16" t="s">
        <v>96</v>
      </c>
      <c r="Z14" s="17">
        <f t="shared" si="17"/>
        <v>0</v>
      </c>
      <c r="AA14" s="15" t="s">
        <v>96</v>
      </c>
      <c r="AB14" s="16" t="s">
        <v>96</v>
      </c>
      <c r="AC14" s="17">
        <f t="shared" si="18"/>
        <v>0</v>
      </c>
      <c r="AD14" s="24"/>
      <c r="AE14" s="22"/>
      <c r="AF14" s="17"/>
      <c r="AG14" s="18">
        <f t="shared" si="7"/>
        <v>22</v>
      </c>
      <c r="AH14" s="19">
        <f>'6.Spieltag'!AI14</f>
        <v>78</v>
      </c>
      <c r="AI14" s="20">
        <f t="shared" si="8"/>
        <v>100</v>
      </c>
      <c r="AJ14" s="21">
        <f t="shared" si="9"/>
        <v>20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2"/>
        <v>5</v>
      </c>
      <c r="F15" s="15" t="s">
        <v>12</v>
      </c>
      <c r="G15" s="16" t="s">
        <v>95</v>
      </c>
      <c r="H15" s="17">
        <f t="shared" si="10"/>
        <v>12</v>
      </c>
      <c r="I15" s="15" t="s">
        <v>2</v>
      </c>
      <c r="J15" s="16" t="s">
        <v>95</v>
      </c>
      <c r="K15" s="17" t="str">
        <f t="shared" si="13"/>
        <v>2</v>
      </c>
      <c r="L15" s="15" t="s">
        <v>95</v>
      </c>
      <c r="M15" s="16" t="s">
        <v>12</v>
      </c>
      <c r="N15" s="17">
        <f t="shared" si="14"/>
        <v>0</v>
      </c>
      <c r="O15" s="15" t="s">
        <v>12</v>
      </c>
      <c r="P15" s="16" t="s">
        <v>95</v>
      </c>
      <c r="Q15" s="17" t="str">
        <f t="shared" si="15"/>
        <v>3</v>
      </c>
      <c r="R15" s="15" t="s">
        <v>12</v>
      </c>
      <c r="S15" s="16" t="s">
        <v>12</v>
      </c>
      <c r="T15" s="17">
        <f t="shared" si="11"/>
        <v>0</v>
      </c>
      <c r="U15" s="15" t="s">
        <v>12</v>
      </c>
      <c r="V15" s="16" t="s">
        <v>95</v>
      </c>
      <c r="W15" s="17" t="str">
        <f t="shared" si="16"/>
        <v>2</v>
      </c>
      <c r="X15" s="15" t="s">
        <v>12</v>
      </c>
      <c r="Y15" s="16" t="s">
        <v>95</v>
      </c>
      <c r="Z15" s="17">
        <f t="shared" si="17"/>
        <v>0</v>
      </c>
      <c r="AA15" s="15" t="s">
        <v>12</v>
      </c>
      <c r="AB15" s="16" t="s">
        <v>96</v>
      </c>
      <c r="AC15" s="17" t="str">
        <f t="shared" si="18"/>
        <v>3</v>
      </c>
      <c r="AD15" s="24"/>
      <c r="AE15" s="22"/>
      <c r="AF15" s="17"/>
      <c r="AG15" s="18">
        <f t="shared" si="7"/>
        <v>27</v>
      </c>
      <c r="AH15" s="19">
        <f>'6.Spieltag'!AI15</f>
        <v>112</v>
      </c>
      <c r="AI15" s="20">
        <f t="shared" si="8"/>
        <v>139</v>
      </c>
      <c r="AJ15" s="21">
        <f t="shared" si="9"/>
        <v>2</v>
      </c>
      <c r="AK15" s="1"/>
    </row>
    <row r="16" spans="1:40" ht="24.95" customHeight="1" thickBot="1" x14ac:dyDescent="0.25">
      <c r="A16" s="25">
        <f t="shared" si="0"/>
        <v>21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2</v>
      </c>
      <c r="G16" s="16" t="s">
        <v>96</v>
      </c>
      <c r="H16" s="17">
        <f t="shared" si="10"/>
        <v>8</v>
      </c>
      <c r="I16" s="15" t="s">
        <v>12</v>
      </c>
      <c r="J16" s="16" t="s">
        <v>95</v>
      </c>
      <c r="K16" s="17" t="str">
        <f t="shared" si="13"/>
        <v>3</v>
      </c>
      <c r="L16" s="15" t="s">
        <v>95</v>
      </c>
      <c r="M16" s="16" t="s">
        <v>12</v>
      </c>
      <c r="N16" s="17">
        <f t="shared" si="14"/>
        <v>0</v>
      </c>
      <c r="O16" s="15" t="s">
        <v>12</v>
      </c>
      <c r="P16" s="16" t="s">
        <v>95</v>
      </c>
      <c r="Q16" s="17" t="str">
        <f t="shared" si="15"/>
        <v>3</v>
      </c>
      <c r="R16" s="15" t="s">
        <v>12</v>
      </c>
      <c r="S16" s="16" t="s">
        <v>95</v>
      </c>
      <c r="T16" s="17">
        <f t="shared" si="11"/>
        <v>0</v>
      </c>
      <c r="U16" s="15" t="s">
        <v>95</v>
      </c>
      <c r="V16" s="16" t="s">
        <v>95</v>
      </c>
      <c r="W16" s="17">
        <f t="shared" si="16"/>
        <v>0</v>
      </c>
      <c r="X16" s="15" t="s">
        <v>12</v>
      </c>
      <c r="Y16" s="16" t="s">
        <v>95</v>
      </c>
      <c r="Z16" s="17">
        <f t="shared" si="17"/>
        <v>0</v>
      </c>
      <c r="AA16" s="15" t="s">
        <v>95</v>
      </c>
      <c r="AB16" s="16" t="s">
        <v>12</v>
      </c>
      <c r="AC16" s="17">
        <f t="shared" si="18"/>
        <v>0</v>
      </c>
      <c r="AD16" s="24"/>
      <c r="AE16" s="22"/>
      <c r="AF16" s="17"/>
      <c r="AG16" s="18">
        <f t="shared" si="7"/>
        <v>14</v>
      </c>
      <c r="AH16" s="19">
        <f>'6.Spieltag'!AI16</f>
        <v>84</v>
      </c>
      <c r="AI16" s="20">
        <f t="shared" si="8"/>
        <v>98</v>
      </c>
      <c r="AJ16" s="21">
        <f t="shared" si="9"/>
        <v>21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7"/>
        <v>0</v>
      </c>
      <c r="AH17" s="19">
        <f>'6.Spieltag'!AI17</f>
        <v>60</v>
      </c>
      <c r="AI17" s="20">
        <f t="shared" si="8"/>
        <v>60</v>
      </c>
      <c r="AJ17" s="21">
        <f t="shared" si="9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5" t="s">
        <v>12</v>
      </c>
      <c r="G18" s="16" t="s">
        <v>96</v>
      </c>
      <c r="H18" s="17">
        <f t="shared" si="10"/>
        <v>8</v>
      </c>
      <c r="I18" s="15" t="s">
        <v>12</v>
      </c>
      <c r="J18" s="16" t="s">
        <v>96</v>
      </c>
      <c r="K18" s="17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5" t="s">
        <v>95</v>
      </c>
      <c r="M18" s="16" t="s">
        <v>12</v>
      </c>
      <c r="N18" s="17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96</v>
      </c>
      <c r="Q18" s="17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5" t="s">
        <v>12</v>
      </c>
      <c r="S18" s="16" t="s">
        <v>12</v>
      </c>
      <c r="T18" s="17">
        <f t="shared" si="11"/>
        <v>0</v>
      </c>
      <c r="U18" s="15" t="s">
        <v>12</v>
      </c>
      <c r="V18" s="16" t="s">
        <v>95</v>
      </c>
      <c r="W18" s="17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5" t="s">
        <v>12</v>
      </c>
      <c r="Y18" s="16" t="s">
        <v>95</v>
      </c>
      <c r="Z18" s="17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5" t="s">
        <v>12</v>
      </c>
      <c r="AB18" s="16" t="s">
        <v>95</v>
      </c>
      <c r="AC18" s="17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4"/>
      <c r="AE18" s="22"/>
      <c r="AF18" s="17"/>
      <c r="AG18" s="18">
        <f t="shared" si="7"/>
        <v>19</v>
      </c>
      <c r="AH18" s="19">
        <f>'6.Spieltag'!AI18</f>
        <v>96</v>
      </c>
      <c r="AI18" s="20">
        <f t="shared" si="8"/>
        <v>115</v>
      </c>
      <c r="AJ18" s="21">
        <f t="shared" si="9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9"/>
        <v>5</v>
      </c>
      <c r="F19" s="15" t="s">
        <v>12</v>
      </c>
      <c r="G19" s="16" t="s">
        <v>95</v>
      </c>
      <c r="H19" s="17">
        <f t="shared" si="10"/>
        <v>12</v>
      </c>
      <c r="I19" s="15" t="s">
        <v>12</v>
      </c>
      <c r="J19" s="16" t="s">
        <v>95</v>
      </c>
      <c r="K19" s="17" t="str">
        <f t="shared" si="20"/>
        <v>3</v>
      </c>
      <c r="L19" s="15" t="s">
        <v>12</v>
      </c>
      <c r="M19" s="16" t="s">
        <v>96</v>
      </c>
      <c r="N19" s="17" t="str">
        <f t="shared" si="21"/>
        <v>5</v>
      </c>
      <c r="O19" s="15" t="s">
        <v>95</v>
      </c>
      <c r="P19" s="16" t="s">
        <v>95</v>
      </c>
      <c r="Q19" s="17">
        <f t="shared" si="22"/>
        <v>0</v>
      </c>
      <c r="R19" s="15" t="s">
        <v>96</v>
      </c>
      <c r="S19" s="16" t="s">
        <v>96</v>
      </c>
      <c r="T19" s="17">
        <f t="shared" si="11"/>
        <v>0</v>
      </c>
      <c r="U19" s="15" t="s">
        <v>2</v>
      </c>
      <c r="V19" s="16" t="s">
        <v>95</v>
      </c>
      <c r="W19" s="17" t="str">
        <f t="shared" si="23"/>
        <v>5</v>
      </c>
      <c r="X19" s="15" t="s">
        <v>96</v>
      </c>
      <c r="Y19" s="16" t="s">
        <v>95</v>
      </c>
      <c r="Z19" s="17" t="str">
        <f t="shared" si="24"/>
        <v>2</v>
      </c>
      <c r="AA19" s="15" t="s">
        <v>2</v>
      </c>
      <c r="AB19" s="16" t="s">
        <v>95</v>
      </c>
      <c r="AC19" s="17" t="str">
        <f t="shared" si="25"/>
        <v>5</v>
      </c>
      <c r="AD19" s="24"/>
      <c r="AE19" s="22"/>
      <c r="AF19" s="17"/>
      <c r="AG19" s="18">
        <f t="shared" si="7"/>
        <v>37</v>
      </c>
      <c r="AH19" s="19">
        <f>'6.Spieltag'!AI19</f>
        <v>91</v>
      </c>
      <c r="AI19" s="20">
        <f t="shared" si="8"/>
        <v>128</v>
      </c>
      <c r="AJ19" s="21">
        <f t="shared" si="9"/>
        <v>5</v>
      </c>
      <c r="AK19" s="1"/>
    </row>
    <row r="20" spans="1:37" ht="24.95" customHeight="1" thickBot="1" x14ac:dyDescent="0.25">
      <c r="A20" s="25">
        <f t="shared" si="0"/>
        <v>8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9"/>
        <v>3</v>
      </c>
      <c r="F20" s="15" t="s">
        <v>12</v>
      </c>
      <c r="G20" s="16" t="s">
        <v>95</v>
      </c>
      <c r="H20" s="17">
        <f t="shared" si="10"/>
        <v>12</v>
      </c>
      <c r="I20" s="15" t="s">
        <v>12</v>
      </c>
      <c r="J20" s="16" t="s">
        <v>95</v>
      </c>
      <c r="K20" s="17" t="str">
        <f t="shared" si="20"/>
        <v>3</v>
      </c>
      <c r="L20" s="15" t="s">
        <v>12</v>
      </c>
      <c r="M20" s="16" t="s">
        <v>95</v>
      </c>
      <c r="N20" s="17" t="str">
        <f t="shared" si="21"/>
        <v>2</v>
      </c>
      <c r="O20" s="15" t="s">
        <v>12</v>
      </c>
      <c r="P20" s="16" t="s">
        <v>95</v>
      </c>
      <c r="Q20" s="17" t="str">
        <f t="shared" si="22"/>
        <v>3</v>
      </c>
      <c r="R20" s="15" t="s">
        <v>12</v>
      </c>
      <c r="S20" s="16" t="s">
        <v>12</v>
      </c>
      <c r="T20" s="17">
        <f t="shared" si="11"/>
        <v>0</v>
      </c>
      <c r="U20" s="15" t="s">
        <v>2</v>
      </c>
      <c r="V20" s="16" t="s">
        <v>95</v>
      </c>
      <c r="W20" s="17" t="str">
        <f t="shared" si="23"/>
        <v>5</v>
      </c>
      <c r="X20" s="15" t="s">
        <v>95</v>
      </c>
      <c r="Y20" s="16" t="s">
        <v>96</v>
      </c>
      <c r="Z20" s="17">
        <f t="shared" si="24"/>
        <v>0</v>
      </c>
      <c r="AA20" s="15" t="s">
        <v>95</v>
      </c>
      <c r="AB20" s="16" t="s">
        <v>12</v>
      </c>
      <c r="AC20" s="17">
        <f t="shared" si="25"/>
        <v>0</v>
      </c>
      <c r="AD20" s="24"/>
      <c r="AE20" s="22"/>
      <c r="AF20" s="17"/>
      <c r="AG20" s="18">
        <f t="shared" si="7"/>
        <v>28</v>
      </c>
      <c r="AH20" s="19">
        <f>'6.Spieltag'!AI20</f>
        <v>94</v>
      </c>
      <c r="AI20" s="20">
        <f t="shared" si="8"/>
        <v>122</v>
      </c>
      <c r="AJ20" s="21">
        <f t="shared" si="9"/>
        <v>8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9"/>
        <v>3</v>
      </c>
      <c r="F21" s="15" t="s">
        <v>2</v>
      </c>
      <c r="G21" s="16" t="s">
        <v>95</v>
      </c>
      <c r="H21" s="17">
        <f t="shared" si="10"/>
        <v>8</v>
      </c>
      <c r="I21" s="15" t="s">
        <v>12</v>
      </c>
      <c r="J21" s="16" t="s">
        <v>95</v>
      </c>
      <c r="K21" s="17" t="str">
        <f t="shared" si="20"/>
        <v>3</v>
      </c>
      <c r="L21" s="15" t="s">
        <v>95</v>
      </c>
      <c r="M21" s="16" t="s">
        <v>95</v>
      </c>
      <c r="N21" s="17">
        <f t="shared" si="21"/>
        <v>0</v>
      </c>
      <c r="O21" s="15" t="s">
        <v>12</v>
      </c>
      <c r="P21" s="16" t="s">
        <v>95</v>
      </c>
      <c r="Q21" s="17" t="str">
        <f t="shared" si="22"/>
        <v>3</v>
      </c>
      <c r="R21" s="15" t="s">
        <v>12</v>
      </c>
      <c r="S21" s="16" t="s">
        <v>2</v>
      </c>
      <c r="T21" s="17" t="str">
        <f t="shared" si="11"/>
        <v>3</v>
      </c>
      <c r="U21" s="15" t="s">
        <v>95</v>
      </c>
      <c r="V21" s="16" t="s">
        <v>95</v>
      </c>
      <c r="W21" s="17">
        <f t="shared" si="23"/>
        <v>0</v>
      </c>
      <c r="X21" s="15" t="s">
        <v>12</v>
      </c>
      <c r="Y21" s="16" t="s">
        <v>95</v>
      </c>
      <c r="Z21" s="17">
        <f t="shared" si="24"/>
        <v>0</v>
      </c>
      <c r="AA21" s="15" t="s">
        <v>12</v>
      </c>
      <c r="AB21" s="16" t="s">
        <v>96</v>
      </c>
      <c r="AC21" s="17" t="str">
        <f t="shared" si="25"/>
        <v>3</v>
      </c>
      <c r="AD21" s="24"/>
      <c r="AE21" s="22"/>
      <c r="AF21" s="17"/>
      <c r="AG21" s="18">
        <f t="shared" si="7"/>
        <v>23</v>
      </c>
      <c r="AH21" s="19">
        <f>'6.Spieltag'!AI21</f>
        <v>96</v>
      </c>
      <c r="AI21" s="20">
        <f t="shared" si="8"/>
        <v>119</v>
      </c>
      <c r="AJ21" s="21">
        <f t="shared" si="9"/>
        <v>11</v>
      </c>
      <c r="AK21" s="1"/>
    </row>
    <row r="22" spans="1:37" ht="24.95" customHeight="1" thickBot="1" x14ac:dyDescent="0.25">
      <c r="A22" s="25">
        <f t="shared" si="0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9"/>
        <v>5</v>
      </c>
      <c r="F22" s="15" t="s">
        <v>12</v>
      </c>
      <c r="G22" s="16" t="s">
        <v>96</v>
      </c>
      <c r="H22" s="17">
        <f t="shared" si="10"/>
        <v>8</v>
      </c>
      <c r="I22" s="15" t="s">
        <v>95</v>
      </c>
      <c r="J22" s="16" t="s">
        <v>96</v>
      </c>
      <c r="K22" s="17" t="str">
        <f t="shared" si="20"/>
        <v>5</v>
      </c>
      <c r="L22" s="15" t="s">
        <v>95</v>
      </c>
      <c r="M22" s="16" t="s">
        <v>95</v>
      </c>
      <c r="N22" s="17">
        <f t="shared" si="21"/>
        <v>0</v>
      </c>
      <c r="O22" s="15" t="s">
        <v>12</v>
      </c>
      <c r="P22" s="16" t="s">
        <v>96</v>
      </c>
      <c r="Q22" s="17" t="str">
        <f t="shared" si="22"/>
        <v>2</v>
      </c>
      <c r="R22" s="15" t="s">
        <v>12</v>
      </c>
      <c r="S22" s="16" t="s">
        <v>95</v>
      </c>
      <c r="T22" s="17">
        <f t="shared" si="11"/>
        <v>0</v>
      </c>
      <c r="U22" s="15" t="s">
        <v>12</v>
      </c>
      <c r="V22" s="16" t="s">
        <v>95</v>
      </c>
      <c r="W22" s="17" t="str">
        <f t="shared" si="23"/>
        <v>2</v>
      </c>
      <c r="X22" s="15" t="s">
        <v>95</v>
      </c>
      <c r="Y22" s="16" t="s">
        <v>95</v>
      </c>
      <c r="Z22" s="17">
        <f t="shared" si="24"/>
        <v>0</v>
      </c>
      <c r="AA22" s="15" t="s">
        <v>12</v>
      </c>
      <c r="AB22" s="16" t="s">
        <v>95</v>
      </c>
      <c r="AC22" s="17" t="str">
        <f t="shared" si="25"/>
        <v>2</v>
      </c>
      <c r="AD22" s="24"/>
      <c r="AE22" s="22"/>
      <c r="AF22" s="17"/>
      <c r="AG22" s="18">
        <f t="shared" si="7"/>
        <v>24</v>
      </c>
      <c r="AH22" s="19">
        <f>'6.Spieltag'!AI22</f>
        <v>98</v>
      </c>
      <c r="AI22" s="20">
        <f t="shared" si="8"/>
        <v>122</v>
      </c>
      <c r="AJ22" s="21">
        <f t="shared" si="9"/>
        <v>8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9"/>
        <v>2</v>
      </c>
      <c r="F23" s="15" t="s">
        <v>12</v>
      </c>
      <c r="G23" s="16" t="s">
        <v>96</v>
      </c>
      <c r="H23" s="17">
        <f t="shared" si="10"/>
        <v>8</v>
      </c>
      <c r="I23" s="15" t="s">
        <v>12</v>
      </c>
      <c r="J23" s="16" t="s">
        <v>95</v>
      </c>
      <c r="K23" s="17" t="str">
        <f t="shared" si="20"/>
        <v>3</v>
      </c>
      <c r="L23" s="15" t="s">
        <v>12</v>
      </c>
      <c r="M23" s="16" t="s">
        <v>95</v>
      </c>
      <c r="N23" s="17" t="str">
        <f t="shared" si="21"/>
        <v>2</v>
      </c>
      <c r="O23" s="15" t="s">
        <v>95</v>
      </c>
      <c r="P23" s="16" t="s">
        <v>12</v>
      </c>
      <c r="Q23" s="17">
        <f t="shared" si="22"/>
        <v>0</v>
      </c>
      <c r="R23" s="15" t="s">
        <v>12</v>
      </c>
      <c r="S23" s="16" t="s">
        <v>96</v>
      </c>
      <c r="T23" s="17">
        <f t="shared" si="11"/>
        <v>0</v>
      </c>
      <c r="U23" s="15" t="s">
        <v>12</v>
      </c>
      <c r="V23" s="16" t="s">
        <v>96</v>
      </c>
      <c r="W23" s="17" t="str">
        <f t="shared" si="23"/>
        <v>3</v>
      </c>
      <c r="X23" s="15" t="s">
        <v>95</v>
      </c>
      <c r="Y23" s="16" t="s">
        <v>2</v>
      </c>
      <c r="Z23" s="17" t="str">
        <f t="shared" si="24"/>
        <v>2</v>
      </c>
      <c r="AA23" s="15" t="s">
        <v>95</v>
      </c>
      <c r="AB23" s="16" t="s">
        <v>12</v>
      </c>
      <c r="AC23" s="17">
        <f t="shared" si="25"/>
        <v>0</v>
      </c>
      <c r="AD23" s="24"/>
      <c r="AE23" s="22"/>
      <c r="AF23" s="17"/>
      <c r="AG23" s="18">
        <f t="shared" si="7"/>
        <v>20</v>
      </c>
      <c r="AH23" s="19">
        <f>'6.Spieltag'!AI23</f>
        <v>48</v>
      </c>
      <c r="AI23" s="20">
        <f t="shared" si="8"/>
        <v>68</v>
      </c>
      <c r="AJ23" s="21">
        <f t="shared" si="9"/>
        <v>25</v>
      </c>
      <c r="AK23" s="1"/>
    </row>
    <row r="24" spans="1:37" ht="24.95" customHeight="1" thickBot="1" x14ac:dyDescent="0.25">
      <c r="A24" s="25">
        <f t="shared" ref="A24:A26" si="26">AJ24</f>
        <v>12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9"/>
        <v>2</v>
      </c>
      <c r="F24" s="15" t="s">
        <v>95</v>
      </c>
      <c r="G24" s="16" t="s">
        <v>96</v>
      </c>
      <c r="H24" s="17">
        <f t="shared" si="10"/>
        <v>20</v>
      </c>
      <c r="I24" s="15" t="s">
        <v>2</v>
      </c>
      <c r="J24" s="16" t="s">
        <v>95</v>
      </c>
      <c r="K24" s="17" t="str">
        <f t="shared" si="20"/>
        <v>2</v>
      </c>
      <c r="L24" s="15" t="s">
        <v>95</v>
      </c>
      <c r="M24" s="16" t="s">
        <v>96</v>
      </c>
      <c r="N24" s="17" t="str">
        <f t="shared" si="21"/>
        <v>2</v>
      </c>
      <c r="O24" s="15" t="s">
        <v>12</v>
      </c>
      <c r="P24" s="16" t="s">
        <v>12</v>
      </c>
      <c r="Q24" s="17">
        <f t="shared" si="22"/>
        <v>0</v>
      </c>
      <c r="R24" s="15" t="s">
        <v>12</v>
      </c>
      <c r="S24" s="16" t="s">
        <v>12</v>
      </c>
      <c r="T24" s="17">
        <f t="shared" si="11"/>
        <v>0</v>
      </c>
      <c r="U24" s="15" t="s">
        <v>12</v>
      </c>
      <c r="V24" s="16" t="s">
        <v>95</v>
      </c>
      <c r="W24" s="17" t="str">
        <f t="shared" si="23"/>
        <v>2</v>
      </c>
      <c r="X24" s="15" t="s">
        <v>2</v>
      </c>
      <c r="Y24" s="16" t="s">
        <v>95</v>
      </c>
      <c r="Z24" s="17">
        <f t="shared" si="24"/>
        <v>0</v>
      </c>
      <c r="AA24" s="15" t="s">
        <v>12</v>
      </c>
      <c r="AB24" s="16" t="s">
        <v>2</v>
      </c>
      <c r="AC24" s="17">
        <f t="shared" si="25"/>
        <v>0</v>
      </c>
      <c r="AD24" s="24"/>
      <c r="AE24" s="22"/>
      <c r="AF24" s="17"/>
      <c r="AG24" s="18">
        <f t="shared" ref="AG24:AG26" si="27">E24+H24+K24+N24+Q24+T24+W24+Z24+AC24+AF24</f>
        <v>28</v>
      </c>
      <c r="AH24" s="19">
        <f>'6.Spieltag'!AI24</f>
        <v>90</v>
      </c>
      <c r="AI24" s="20">
        <f t="shared" ref="AI24:AI26" si="28">AG24+AH24</f>
        <v>118</v>
      </c>
      <c r="AJ24" s="21">
        <f t="shared" si="9"/>
        <v>12</v>
      </c>
      <c r="AK24" s="1"/>
    </row>
    <row r="25" spans="1:37" ht="28.15" customHeight="1" thickBot="1" x14ac:dyDescent="0.25">
      <c r="A25" s="25">
        <f t="shared" si="26"/>
        <v>10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9"/>
        <v>2</v>
      </c>
      <c r="F25" s="15" t="s">
        <v>12</v>
      </c>
      <c r="G25" s="16" t="s">
        <v>96</v>
      </c>
      <c r="H25" s="17">
        <f t="shared" si="10"/>
        <v>8</v>
      </c>
      <c r="I25" s="15" t="s">
        <v>12</v>
      </c>
      <c r="J25" s="16" t="s">
        <v>96</v>
      </c>
      <c r="K25" s="17" t="str">
        <f t="shared" si="20"/>
        <v>2</v>
      </c>
      <c r="L25" s="15" t="s">
        <v>95</v>
      </c>
      <c r="M25" s="16" t="s">
        <v>95</v>
      </c>
      <c r="N25" s="17">
        <f t="shared" si="21"/>
        <v>0</v>
      </c>
      <c r="O25" s="15" t="s">
        <v>12</v>
      </c>
      <c r="P25" s="16" t="s">
        <v>95</v>
      </c>
      <c r="Q25" s="17" t="str">
        <f t="shared" si="22"/>
        <v>3</v>
      </c>
      <c r="R25" s="15" t="s">
        <v>12</v>
      </c>
      <c r="S25" s="16" t="s">
        <v>95</v>
      </c>
      <c r="T25" s="17">
        <f t="shared" si="11"/>
        <v>0</v>
      </c>
      <c r="U25" s="15" t="s">
        <v>12</v>
      </c>
      <c r="V25" s="16" t="s">
        <v>95</v>
      </c>
      <c r="W25" s="17" t="str">
        <f t="shared" si="23"/>
        <v>2</v>
      </c>
      <c r="X25" s="15" t="s">
        <v>95</v>
      </c>
      <c r="Y25" s="16" t="s">
        <v>96</v>
      </c>
      <c r="Z25" s="17">
        <f t="shared" si="24"/>
        <v>0</v>
      </c>
      <c r="AA25" s="15" t="s">
        <v>96</v>
      </c>
      <c r="AB25" s="16" t="s">
        <v>96</v>
      </c>
      <c r="AC25" s="17">
        <f t="shared" si="25"/>
        <v>0</v>
      </c>
      <c r="AD25" s="24"/>
      <c r="AE25" s="22"/>
      <c r="AF25" s="17"/>
      <c r="AG25" s="18">
        <f t="shared" si="27"/>
        <v>17</v>
      </c>
      <c r="AH25" s="19">
        <f>'6.Spieltag'!AI25</f>
        <v>103</v>
      </c>
      <c r="AI25" s="20">
        <f t="shared" si="28"/>
        <v>120</v>
      </c>
      <c r="AJ25" s="21">
        <f t="shared" si="9"/>
        <v>10</v>
      </c>
      <c r="AK25" s="1"/>
    </row>
    <row r="26" spans="1:37" ht="28.15" customHeight="1" thickBot="1" x14ac:dyDescent="0.25">
      <c r="A26" s="25">
        <f t="shared" si="26"/>
        <v>13</v>
      </c>
      <c r="B26" s="18" t="str">
        <f>'1.Spieltag'!B26</f>
        <v>Ricardo04</v>
      </c>
      <c r="C26" s="15" t="s">
        <v>12</v>
      </c>
      <c r="D26" s="16" t="s">
        <v>96</v>
      </c>
      <c r="E26" s="17" t="str">
        <f t="shared" si="19"/>
        <v>5</v>
      </c>
      <c r="F26" s="15" t="s">
        <v>2</v>
      </c>
      <c r="G26" s="16" t="s">
        <v>96</v>
      </c>
      <c r="H26" s="17">
        <f t="shared" si="10"/>
        <v>8</v>
      </c>
      <c r="I26" s="15" t="s">
        <v>95</v>
      </c>
      <c r="J26" s="16" t="s">
        <v>95</v>
      </c>
      <c r="K26" s="17">
        <f t="shared" si="20"/>
        <v>0</v>
      </c>
      <c r="L26" s="15" t="s">
        <v>12</v>
      </c>
      <c r="M26" s="16" t="s">
        <v>95</v>
      </c>
      <c r="N26" s="17" t="str">
        <f t="shared" si="21"/>
        <v>2</v>
      </c>
      <c r="O26" s="15" t="s">
        <v>12</v>
      </c>
      <c r="P26" s="16" t="s">
        <v>95</v>
      </c>
      <c r="Q26" s="17" t="str">
        <f t="shared" si="22"/>
        <v>3</v>
      </c>
      <c r="R26" s="15" t="s">
        <v>95</v>
      </c>
      <c r="S26" s="16" t="s">
        <v>12</v>
      </c>
      <c r="T26" s="17" t="str">
        <f t="shared" si="11"/>
        <v>3</v>
      </c>
      <c r="U26" s="15" t="s">
        <v>95</v>
      </c>
      <c r="V26" s="16" t="s">
        <v>12</v>
      </c>
      <c r="W26" s="17">
        <f t="shared" si="23"/>
        <v>0</v>
      </c>
      <c r="X26" s="15" t="s">
        <v>95</v>
      </c>
      <c r="Y26" s="16" t="s">
        <v>12</v>
      </c>
      <c r="Z26" s="17" t="str">
        <f t="shared" si="24"/>
        <v>2</v>
      </c>
      <c r="AA26" s="15" t="s">
        <v>95</v>
      </c>
      <c r="AB26" s="16" t="s">
        <v>12</v>
      </c>
      <c r="AC26" s="17">
        <f t="shared" si="25"/>
        <v>0</v>
      </c>
      <c r="AD26" s="24"/>
      <c r="AE26" s="22"/>
      <c r="AF26" s="17"/>
      <c r="AG26" s="18">
        <f t="shared" si="27"/>
        <v>23</v>
      </c>
      <c r="AH26" s="19">
        <f>'6.Spieltag'!AI26</f>
        <v>93</v>
      </c>
      <c r="AI26" s="20">
        <f t="shared" si="28"/>
        <v>116</v>
      </c>
      <c r="AJ26" s="21">
        <f t="shared" si="9"/>
        <v>13</v>
      </c>
      <c r="AK26" s="1"/>
    </row>
    <row r="27" spans="1:37" ht="28.15" customHeight="1" thickBot="1" x14ac:dyDescent="0.25">
      <c r="A27" s="25">
        <f t="shared" ref="A27:A33" si="29">AJ27</f>
        <v>16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 t="s">
        <v>12</v>
      </c>
      <c r="J27" s="16" t="s">
        <v>95</v>
      </c>
      <c r="K27" s="17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5" t="s">
        <v>12</v>
      </c>
      <c r="M27" s="16" t="s">
        <v>96</v>
      </c>
      <c r="N27" s="17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96</v>
      </c>
      <c r="T27" s="17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5" t="s">
        <v>96</v>
      </c>
      <c r="Y27" s="16" t="s">
        <v>95</v>
      </c>
      <c r="Z27" s="17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5" t="s">
        <v>2</v>
      </c>
      <c r="AB27" s="16" t="s">
        <v>95</v>
      </c>
      <c r="AC27" s="17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7">E27+H27+K27+N27+Q27+T27+W27+Z27+AC27+AF27</f>
        <v>20</v>
      </c>
      <c r="AH27" s="19">
        <f>'6.Spieltag'!AI27</f>
        <v>90</v>
      </c>
      <c r="AI27" s="20">
        <f t="shared" ref="AI27:AI32" si="38">AG27+AH27</f>
        <v>110</v>
      </c>
      <c r="AJ27" s="21">
        <f t="shared" si="9"/>
        <v>16</v>
      </c>
      <c r="AK27" s="1"/>
    </row>
    <row r="28" spans="1:37" ht="28.15" customHeight="1" thickBot="1" x14ac:dyDescent="0.25">
      <c r="A28" s="25">
        <f t="shared" si="29"/>
        <v>22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96</v>
      </c>
      <c r="H28" s="17">
        <f t="shared" si="10"/>
        <v>8</v>
      </c>
      <c r="I28" s="15" t="s">
        <v>96</v>
      </c>
      <c r="J28" s="16" t="s">
        <v>95</v>
      </c>
      <c r="K28" s="17">
        <f t="shared" si="30"/>
        <v>0</v>
      </c>
      <c r="L28" s="15" t="s">
        <v>95</v>
      </c>
      <c r="M28" s="16" t="s">
        <v>95</v>
      </c>
      <c r="N28" s="17">
        <f t="shared" si="31"/>
        <v>0</v>
      </c>
      <c r="O28" s="15" t="s">
        <v>12</v>
      </c>
      <c r="P28" s="16" t="s">
        <v>95</v>
      </c>
      <c r="Q28" s="17" t="str">
        <f t="shared" si="32"/>
        <v>3</v>
      </c>
      <c r="R28" s="15" t="s">
        <v>12</v>
      </c>
      <c r="S28" s="16" t="s">
        <v>96</v>
      </c>
      <c r="T28" s="17">
        <f t="shared" si="33"/>
        <v>0</v>
      </c>
      <c r="U28" s="15" t="s">
        <v>95</v>
      </c>
      <c r="V28" s="16" t="s">
        <v>96</v>
      </c>
      <c r="W28" s="17" t="str">
        <f t="shared" si="34"/>
        <v>2</v>
      </c>
      <c r="X28" s="15" t="s">
        <v>95</v>
      </c>
      <c r="Y28" s="16" t="s">
        <v>96</v>
      </c>
      <c r="Z28" s="17">
        <f t="shared" si="35"/>
        <v>0</v>
      </c>
      <c r="AA28" s="15" t="s">
        <v>95</v>
      </c>
      <c r="AB28" s="16" t="s">
        <v>12</v>
      </c>
      <c r="AC28" s="17">
        <f t="shared" si="36"/>
        <v>0</v>
      </c>
      <c r="AD28" s="24"/>
      <c r="AE28" s="22"/>
      <c r="AF28" s="17"/>
      <c r="AG28" s="18">
        <f t="shared" si="37"/>
        <v>13</v>
      </c>
      <c r="AH28" s="19">
        <f>'6.Spieltag'!AI28</f>
        <v>84</v>
      </c>
      <c r="AI28" s="20">
        <f t="shared" si="38"/>
        <v>97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29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39"/>
        <v>2</v>
      </c>
      <c r="F29" s="15" t="s">
        <v>12</v>
      </c>
      <c r="G29" s="16" t="s">
        <v>95</v>
      </c>
      <c r="H29" s="17">
        <f t="shared" si="10"/>
        <v>12</v>
      </c>
      <c r="I29" s="15" t="s">
        <v>95</v>
      </c>
      <c r="J29" s="16" t="s">
        <v>95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12</v>
      </c>
      <c r="P29" s="16" t="s">
        <v>95</v>
      </c>
      <c r="Q29" s="17" t="str">
        <f t="shared" si="32"/>
        <v>3</v>
      </c>
      <c r="R29" s="15" t="s">
        <v>12</v>
      </c>
      <c r="S29" s="16" t="s">
        <v>95</v>
      </c>
      <c r="T29" s="17">
        <f t="shared" si="33"/>
        <v>0</v>
      </c>
      <c r="U29" s="15" t="s">
        <v>12</v>
      </c>
      <c r="V29" s="16" t="s">
        <v>95</v>
      </c>
      <c r="W29" s="17" t="str">
        <f t="shared" si="34"/>
        <v>2</v>
      </c>
      <c r="X29" s="15" t="s">
        <v>95</v>
      </c>
      <c r="Y29" s="16" t="s">
        <v>95</v>
      </c>
      <c r="Z29" s="17">
        <f t="shared" si="35"/>
        <v>0</v>
      </c>
      <c r="AA29" s="15" t="s">
        <v>95</v>
      </c>
      <c r="AB29" s="16" t="s">
        <v>95</v>
      </c>
      <c r="AC29" s="17">
        <f t="shared" si="36"/>
        <v>0</v>
      </c>
      <c r="AD29" s="24"/>
      <c r="AE29" s="22"/>
      <c r="AF29" s="17"/>
      <c r="AG29" s="18">
        <f t="shared" si="37"/>
        <v>19</v>
      </c>
      <c r="AH29" s="19">
        <f>'6.Spieltag'!AI29</f>
        <v>117</v>
      </c>
      <c r="AI29" s="20">
        <f t="shared" si="38"/>
        <v>136</v>
      </c>
      <c r="AJ29" s="21">
        <f t="shared" si="9"/>
        <v>3</v>
      </c>
      <c r="AK29" s="1"/>
    </row>
    <row r="30" spans="1:37" ht="28.15" customHeight="1" thickBot="1" x14ac:dyDescent="0.25">
      <c r="A30" s="25">
        <f t="shared" si="29"/>
        <v>19</v>
      </c>
      <c r="B30" s="18" t="str">
        <f>'1.Spieltag'!B30</f>
        <v>Silfa04</v>
      </c>
      <c r="C30" s="15" t="s">
        <v>95</v>
      </c>
      <c r="D30" s="16" t="s">
        <v>96</v>
      </c>
      <c r="E30" s="17" t="str">
        <f t="shared" si="39"/>
        <v>2</v>
      </c>
      <c r="F30" s="15" t="s">
        <v>2</v>
      </c>
      <c r="G30" s="16" t="s">
        <v>95</v>
      </c>
      <c r="H30" s="17">
        <f t="shared" si="10"/>
        <v>8</v>
      </c>
      <c r="I30" s="15" t="s">
        <v>95</v>
      </c>
      <c r="J30" s="16" t="s">
        <v>12</v>
      </c>
      <c r="K30" s="17">
        <f t="shared" si="30"/>
        <v>0</v>
      </c>
      <c r="L30" s="15" t="s">
        <v>12</v>
      </c>
      <c r="M30" s="16" t="s">
        <v>96</v>
      </c>
      <c r="N30" s="17" t="str">
        <f t="shared" si="31"/>
        <v>5</v>
      </c>
      <c r="O30" s="15" t="s">
        <v>12</v>
      </c>
      <c r="P30" s="16" t="s">
        <v>12</v>
      </c>
      <c r="Q30" s="17">
        <f t="shared" si="32"/>
        <v>0</v>
      </c>
      <c r="R30" s="15" t="s">
        <v>2</v>
      </c>
      <c r="S30" s="16" t="s">
        <v>96</v>
      </c>
      <c r="T30" s="17">
        <f t="shared" si="33"/>
        <v>0</v>
      </c>
      <c r="U30" s="15" t="s">
        <v>96</v>
      </c>
      <c r="V30" s="16" t="s">
        <v>95</v>
      </c>
      <c r="W30" s="17">
        <f t="shared" si="34"/>
        <v>0</v>
      </c>
      <c r="X30" s="15" t="s">
        <v>12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37"/>
        <v>15</v>
      </c>
      <c r="AH30" s="19">
        <f>'6.Spieltag'!AI30</f>
        <v>88</v>
      </c>
      <c r="AI30" s="20">
        <f t="shared" si="38"/>
        <v>103</v>
      </c>
      <c r="AJ30" s="21">
        <f t="shared" si="9"/>
        <v>19</v>
      </c>
      <c r="AK30" s="1"/>
    </row>
    <row r="31" spans="1:37" ht="28.15" customHeight="1" thickBot="1" x14ac:dyDescent="0.25">
      <c r="A31" s="25">
        <f t="shared" si="29"/>
        <v>4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39"/>
        <v>5</v>
      </c>
      <c r="F31" s="15" t="s">
        <v>12</v>
      </c>
      <c r="G31" s="16" t="s">
        <v>95</v>
      </c>
      <c r="H31" s="17">
        <f t="shared" si="10"/>
        <v>12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2</v>
      </c>
      <c r="O31" s="15" t="s">
        <v>12</v>
      </c>
      <c r="P31" s="16" t="s">
        <v>96</v>
      </c>
      <c r="Q31" s="17" t="str">
        <f t="shared" si="32"/>
        <v>2</v>
      </c>
      <c r="R31" s="15" t="s">
        <v>95</v>
      </c>
      <c r="S31" s="16" t="s">
        <v>95</v>
      </c>
      <c r="T31" s="17">
        <f t="shared" si="33"/>
        <v>0</v>
      </c>
      <c r="U31" s="15" t="s">
        <v>12</v>
      </c>
      <c r="V31" s="16" t="s">
        <v>95</v>
      </c>
      <c r="W31" s="17" t="str">
        <f t="shared" si="34"/>
        <v>2</v>
      </c>
      <c r="X31" s="15" t="s">
        <v>95</v>
      </c>
      <c r="Y31" s="16" t="s">
        <v>12</v>
      </c>
      <c r="Z31" s="17" t="str">
        <f t="shared" si="35"/>
        <v>2</v>
      </c>
      <c r="AA31" s="15" t="s">
        <v>96</v>
      </c>
      <c r="AB31" s="16" t="s">
        <v>95</v>
      </c>
      <c r="AC31" s="17">
        <f t="shared" si="36"/>
        <v>0</v>
      </c>
      <c r="AD31" s="24"/>
      <c r="AE31" s="22"/>
      <c r="AF31" s="17"/>
      <c r="AG31" s="18">
        <f t="shared" si="37"/>
        <v>25</v>
      </c>
      <c r="AH31" s="19">
        <f>'6.Spieltag'!AI31</f>
        <v>109</v>
      </c>
      <c r="AI31" s="20">
        <f t="shared" si="38"/>
        <v>134</v>
      </c>
      <c r="AJ31" s="21">
        <f t="shared" si="9"/>
        <v>4</v>
      </c>
      <c r="AK31" s="1"/>
    </row>
    <row r="32" spans="1:37" ht="28.15" customHeight="1" thickBot="1" x14ac:dyDescent="0.25">
      <c r="A32" s="25">
        <f t="shared" si="29"/>
        <v>18</v>
      </c>
      <c r="B32" s="18" t="str">
        <f>'1.Spieltag'!B32</f>
        <v>Th. Bülles</v>
      </c>
      <c r="C32" s="15" t="s">
        <v>95</v>
      </c>
      <c r="D32" s="16" t="s">
        <v>96</v>
      </c>
      <c r="E32" s="17" t="str">
        <f t="shared" si="39"/>
        <v>2</v>
      </c>
      <c r="F32" s="15" t="s">
        <v>12</v>
      </c>
      <c r="G32" s="16" t="s">
        <v>96</v>
      </c>
      <c r="H32" s="17">
        <f t="shared" si="10"/>
        <v>8</v>
      </c>
      <c r="I32" s="15" t="s">
        <v>12</v>
      </c>
      <c r="J32" s="16" t="s">
        <v>95</v>
      </c>
      <c r="K32" s="17" t="str">
        <f t="shared" si="30"/>
        <v>3</v>
      </c>
      <c r="L32" s="15" t="s">
        <v>12</v>
      </c>
      <c r="M32" s="16" t="s">
        <v>95</v>
      </c>
      <c r="N32" s="17" t="str">
        <f t="shared" si="31"/>
        <v>2</v>
      </c>
      <c r="O32" s="15" t="s">
        <v>12</v>
      </c>
      <c r="P32" s="16" t="s">
        <v>95</v>
      </c>
      <c r="Q32" s="17" t="str">
        <f t="shared" si="32"/>
        <v>3</v>
      </c>
      <c r="R32" s="15" t="s">
        <v>95</v>
      </c>
      <c r="S32" s="16" t="s">
        <v>95</v>
      </c>
      <c r="T32" s="17">
        <f t="shared" si="33"/>
        <v>0</v>
      </c>
      <c r="U32" s="15" t="s">
        <v>12</v>
      </c>
      <c r="V32" s="16" t="s">
        <v>96</v>
      </c>
      <c r="W32" s="17" t="str">
        <f t="shared" si="34"/>
        <v>3</v>
      </c>
      <c r="X32" s="15" t="s">
        <v>12</v>
      </c>
      <c r="Y32" s="16" t="s">
        <v>95</v>
      </c>
      <c r="Z32" s="17">
        <f t="shared" si="35"/>
        <v>0</v>
      </c>
      <c r="AA32" s="15" t="s">
        <v>95</v>
      </c>
      <c r="AB32" s="16" t="s">
        <v>96</v>
      </c>
      <c r="AC32" s="17" t="str">
        <f t="shared" si="36"/>
        <v>2</v>
      </c>
      <c r="AD32" s="24"/>
      <c r="AE32" s="22"/>
      <c r="AF32" s="17"/>
      <c r="AG32" s="18">
        <f t="shared" si="37"/>
        <v>23</v>
      </c>
      <c r="AH32" s="19">
        <f>'6.Spieltag'!AI32</f>
        <v>84</v>
      </c>
      <c r="AI32" s="20">
        <f t="shared" si="38"/>
        <v>107</v>
      </c>
      <c r="AJ32" s="21">
        <f t="shared" si="9"/>
        <v>18</v>
      </c>
      <c r="AK32" s="1"/>
    </row>
    <row r="33" spans="1:37" ht="28.15" customHeight="1" thickBot="1" x14ac:dyDescent="0.25">
      <c r="A33" s="25">
        <f t="shared" si="29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5" t="s">
        <v>12</v>
      </c>
      <c r="G33" s="16" t="s">
        <v>96</v>
      </c>
      <c r="H33" s="17">
        <f t="shared" si="10"/>
        <v>8</v>
      </c>
      <c r="I33" s="15" t="s">
        <v>12</v>
      </c>
      <c r="J33" s="16" t="s">
        <v>95</v>
      </c>
      <c r="K33" s="17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2</v>
      </c>
      <c r="T33" s="17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5" t="s">
        <v>12</v>
      </c>
      <c r="V33" s="16" t="s">
        <v>12</v>
      </c>
      <c r="W33" s="17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8">E33+H33+K33+N33+Q33+T33+W33+Z33+AC33+AF33</f>
        <v>18</v>
      </c>
      <c r="AH33" s="19">
        <f>'6.Spieltag'!AI33</f>
        <v>79</v>
      </c>
      <c r="AI33" s="20">
        <f t="shared" ref="AI33" si="49">AG33+AH33</f>
        <v>97</v>
      </c>
      <c r="AJ33" s="21">
        <f t="shared" ref="AJ33" si="50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4"/>
      <c r="C4" s="14" t="s">
        <v>57</v>
      </c>
      <c r="F4" s="14" t="s">
        <v>65</v>
      </c>
      <c r="I4" s="14" t="s">
        <v>92</v>
      </c>
      <c r="L4" s="14" t="s">
        <v>60</v>
      </c>
      <c r="O4" s="14" t="s">
        <v>56</v>
      </c>
      <c r="R4" s="14" t="s">
        <v>93</v>
      </c>
      <c r="U4" s="14" t="s">
        <v>62</v>
      </c>
      <c r="X4" s="14" t="s">
        <v>63</v>
      </c>
      <c r="AA4" s="14" t="s">
        <v>94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58</v>
      </c>
      <c r="I6" s="14" t="s">
        <v>68</v>
      </c>
      <c r="L6" s="14" t="s">
        <v>91</v>
      </c>
      <c r="O6" s="14" t="s">
        <v>67</v>
      </c>
      <c r="R6" s="14" t="s">
        <v>59</v>
      </c>
      <c r="U6" s="14" t="s">
        <v>66</v>
      </c>
      <c r="X6" s="14" t="s">
        <v>61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95</v>
      </c>
      <c r="J7" s="65" t="s">
        <v>95</v>
      </c>
      <c r="K7" s="66">
        <v>1</v>
      </c>
      <c r="L7" s="65" t="s">
        <v>2</v>
      </c>
      <c r="M7" s="65" t="s">
        <v>12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96</v>
      </c>
      <c r="V7" s="65" t="s">
        <v>97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26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95</v>
      </c>
      <c r="K8" s="17">
        <f t="shared" ref="K8:K26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12</v>
      </c>
      <c r="N8" s="17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>
        <f t="shared" ref="Q8:Q26" si="5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2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20</v>
      </c>
      <c r="AD8" s="24"/>
      <c r="AE8" s="22"/>
      <c r="AF8" s="17"/>
      <c r="AG8" s="18">
        <f t="shared" ref="AG8:AG23" si="8">E8+H8+K8+N8+Q8+T8+W8+Z8+AC8+AF8</f>
        <v>32</v>
      </c>
      <c r="AH8" s="19">
        <f>'7.Spieltag'!AI8</f>
        <v>124</v>
      </c>
      <c r="AI8" s="20">
        <f t="shared" ref="AI8:AI23" si="9">AG8+AH8</f>
        <v>156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2</v>
      </c>
      <c r="E9" s="17" t="str">
        <f t="shared" si="1"/>
        <v>5</v>
      </c>
      <c r="F9" s="15" t="s">
        <v>95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>
        <f t="shared" si="3"/>
        <v>0</v>
      </c>
      <c r="L9" s="15" t="s">
        <v>97</v>
      </c>
      <c r="M9" s="16" t="s">
        <v>95</v>
      </c>
      <c r="N9" s="17" t="str">
        <f t="shared" si="4"/>
        <v>2</v>
      </c>
      <c r="O9" s="15" t="s">
        <v>95</v>
      </c>
      <c r="P9" s="16" t="s">
        <v>12</v>
      </c>
      <c r="Q9" s="17">
        <f t="shared" si="5"/>
        <v>0</v>
      </c>
      <c r="R9" s="15" t="s">
        <v>96</v>
      </c>
      <c r="S9" s="16" t="s">
        <v>2</v>
      </c>
      <c r="T9" s="17">
        <f t="shared" ref="T9:T26" si="11">IF(OR(EXACT($R$7,R9)*(EXACT($S$7,S9)))=TRUE,$AN$9,IF(($S$7-$R$7=S9-R9),$AN$8,IF(OR(EXACT($R$7&gt;$S$7,R9&gt;S9)*EXACT($R$7=$S$7,R9=S9)*EXACT($R$7&lt;$S$7,R9&lt;S9)),$AN$7,0)))</f>
        <v>0</v>
      </c>
      <c r="U9" s="15" t="s">
        <v>12</v>
      </c>
      <c r="V9" s="16" t="s">
        <v>95</v>
      </c>
      <c r="W9" s="17">
        <f t="shared" si="6"/>
        <v>0</v>
      </c>
      <c r="X9" s="15" t="s">
        <v>95</v>
      </c>
      <c r="Y9" s="16" t="s">
        <v>2</v>
      </c>
      <c r="Z9" s="17">
        <f t="shared" si="7"/>
        <v>0</v>
      </c>
      <c r="AA9" s="15" t="s">
        <v>96</v>
      </c>
      <c r="AB9" s="16" t="s">
        <v>12</v>
      </c>
      <c r="AC9" s="17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4"/>
      <c r="AE9" s="22"/>
      <c r="AF9" s="17"/>
      <c r="AG9" s="18">
        <f t="shared" si="8"/>
        <v>15</v>
      </c>
      <c r="AH9" s="19">
        <f>'7.Spieltag'!AI9</f>
        <v>108</v>
      </c>
      <c r="AI9" s="20">
        <f t="shared" si="9"/>
        <v>123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5" t="s">
        <v>12</v>
      </c>
      <c r="J10" s="16" t="s">
        <v>95</v>
      </c>
      <c r="K10" s="17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5" t="s">
        <v>95</v>
      </c>
      <c r="S10" s="16" t="s">
        <v>12</v>
      </c>
      <c r="T10" s="17">
        <f t="shared" si="11"/>
        <v>0</v>
      </c>
      <c r="U10" s="15" t="s">
        <v>95</v>
      </c>
      <c r="V10" s="16" t="s">
        <v>12</v>
      </c>
      <c r="W10" s="17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5" t="s">
        <v>95</v>
      </c>
      <c r="AB10" s="16" t="s">
        <v>12</v>
      </c>
      <c r="AC10" s="17">
        <f t="shared" si="12"/>
        <v>20</v>
      </c>
      <c r="AD10" s="24"/>
      <c r="AE10" s="22"/>
      <c r="AF10" s="17"/>
      <c r="AG10" s="18">
        <f t="shared" si="8"/>
        <v>35</v>
      </c>
      <c r="AH10" s="19">
        <f>'7.Spieltag'!AI10</f>
        <v>140</v>
      </c>
      <c r="AI10" s="20">
        <f t="shared" si="9"/>
        <v>175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96</v>
      </c>
      <c r="D11" s="16" t="s">
        <v>95</v>
      </c>
      <c r="E11" s="17" t="str">
        <f t="shared" si="13"/>
        <v>3</v>
      </c>
      <c r="F11" s="15" t="s">
        <v>12</v>
      </c>
      <c r="G11" s="16" t="s">
        <v>12</v>
      </c>
      <c r="H11" s="17">
        <f t="shared" si="14"/>
        <v>0</v>
      </c>
      <c r="I11" s="15" t="s">
        <v>12</v>
      </c>
      <c r="J11" s="16" t="s">
        <v>95</v>
      </c>
      <c r="K11" s="17">
        <f t="shared" si="15"/>
        <v>0</v>
      </c>
      <c r="L11" s="15" t="s">
        <v>12</v>
      </c>
      <c r="M11" s="16" t="s">
        <v>95</v>
      </c>
      <c r="N11" s="17" t="str">
        <f t="shared" si="16"/>
        <v>3</v>
      </c>
      <c r="O11" s="15" t="s">
        <v>95</v>
      </c>
      <c r="P11" s="16" t="s">
        <v>96</v>
      </c>
      <c r="Q11" s="17" t="str">
        <f t="shared" si="17"/>
        <v>3</v>
      </c>
      <c r="R11" s="15" t="s">
        <v>95</v>
      </c>
      <c r="S11" s="16" t="s">
        <v>95</v>
      </c>
      <c r="T11" s="17" t="str">
        <f t="shared" si="11"/>
        <v>3</v>
      </c>
      <c r="U11" s="15" t="s">
        <v>96</v>
      </c>
      <c r="V11" s="16" t="s">
        <v>12</v>
      </c>
      <c r="W11" s="17" t="str">
        <f t="shared" si="18"/>
        <v>2</v>
      </c>
      <c r="X11" s="15" t="s">
        <v>95</v>
      </c>
      <c r="Y11" s="16" t="s">
        <v>2</v>
      </c>
      <c r="Z11" s="17">
        <f t="shared" si="19"/>
        <v>0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22</v>
      </c>
      <c r="AH11" s="19">
        <f>'7.Spieltag'!AI11</f>
        <v>113</v>
      </c>
      <c r="AI11" s="20">
        <f t="shared" si="9"/>
        <v>135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8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 t="str">
        <f t="shared" si="14"/>
        <v>5</v>
      </c>
      <c r="I12" s="15" t="s">
        <v>12</v>
      </c>
      <c r="J12" s="16" t="s">
        <v>12</v>
      </c>
      <c r="K12" s="17" t="str">
        <f t="shared" si="15"/>
        <v>3</v>
      </c>
      <c r="L12" s="15" t="s">
        <v>12</v>
      </c>
      <c r="M12" s="16" t="s">
        <v>95</v>
      </c>
      <c r="N12" s="17" t="str">
        <f t="shared" si="16"/>
        <v>3</v>
      </c>
      <c r="O12" s="15" t="s">
        <v>2</v>
      </c>
      <c r="P12" s="16" t="s">
        <v>95</v>
      </c>
      <c r="Q12" s="17" t="str">
        <f t="shared" si="17"/>
        <v>2</v>
      </c>
      <c r="R12" s="15" t="s">
        <v>12</v>
      </c>
      <c r="S12" s="16" t="s">
        <v>95</v>
      </c>
      <c r="T12" s="17">
        <f t="shared" si="11"/>
        <v>0</v>
      </c>
      <c r="U12" s="15" t="s">
        <v>95</v>
      </c>
      <c r="V12" s="16" t="s">
        <v>95</v>
      </c>
      <c r="W12" s="17">
        <f t="shared" si="18"/>
        <v>0</v>
      </c>
      <c r="X12" s="15" t="s">
        <v>95</v>
      </c>
      <c r="Y12" s="16" t="s">
        <v>95</v>
      </c>
      <c r="Z12" s="17" t="str">
        <f t="shared" si="19"/>
        <v>3</v>
      </c>
      <c r="AA12" s="15" t="s">
        <v>95</v>
      </c>
      <c r="AB12" s="16" t="s">
        <v>2</v>
      </c>
      <c r="AC12" s="17">
        <f t="shared" si="12"/>
        <v>8</v>
      </c>
      <c r="AD12" s="24"/>
      <c r="AE12" s="22"/>
      <c r="AF12" s="17"/>
      <c r="AG12" s="18">
        <f t="shared" si="8"/>
        <v>24</v>
      </c>
      <c r="AH12" s="19">
        <f>'7.Spieltag'!AI12</f>
        <v>127</v>
      </c>
      <c r="AI12" s="20">
        <f t="shared" si="9"/>
        <v>151</v>
      </c>
      <c r="AJ12" s="21">
        <f t="shared" si="10"/>
        <v>8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3"/>
        <v>2</v>
      </c>
      <c r="F13" s="15" t="s">
        <v>96</v>
      </c>
      <c r="G13" s="16" t="s">
        <v>12</v>
      </c>
      <c r="H13" s="17" t="str">
        <f t="shared" si="14"/>
        <v>2</v>
      </c>
      <c r="I13" s="15" t="s">
        <v>95</v>
      </c>
      <c r="J13" s="16" t="s">
        <v>95</v>
      </c>
      <c r="K13" s="17" t="str">
        <f t="shared" si="15"/>
        <v>5</v>
      </c>
      <c r="L13" s="15" t="s">
        <v>2</v>
      </c>
      <c r="M13" s="16" t="s">
        <v>96</v>
      </c>
      <c r="N13" s="17" t="str">
        <f t="shared" si="16"/>
        <v>2</v>
      </c>
      <c r="O13" s="15" t="s">
        <v>95</v>
      </c>
      <c r="P13" s="16" t="s">
        <v>95</v>
      </c>
      <c r="Q13" s="17">
        <f t="shared" si="17"/>
        <v>0</v>
      </c>
      <c r="R13" s="15" t="s">
        <v>96</v>
      </c>
      <c r="S13" s="16" t="s">
        <v>95</v>
      </c>
      <c r="T13" s="17">
        <f t="shared" si="11"/>
        <v>0</v>
      </c>
      <c r="U13" s="15" t="s">
        <v>95</v>
      </c>
      <c r="V13" s="16" t="s">
        <v>97</v>
      </c>
      <c r="W13" s="17" t="str">
        <f t="shared" si="18"/>
        <v>2</v>
      </c>
      <c r="X13" s="15" t="s">
        <v>12</v>
      </c>
      <c r="Y13" s="16" t="s">
        <v>2</v>
      </c>
      <c r="Z13" s="17">
        <f t="shared" si="19"/>
        <v>0</v>
      </c>
      <c r="AA13" s="15" t="s">
        <v>95</v>
      </c>
      <c r="AB13" s="16" t="s">
        <v>2</v>
      </c>
      <c r="AC13" s="17">
        <f t="shared" si="12"/>
        <v>8</v>
      </c>
      <c r="AD13" s="24"/>
      <c r="AE13" s="22"/>
      <c r="AF13" s="17"/>
      <c r="AG13" s="18">
        <f t="shared" si="8"/>
        <v>21</v>
      </c>
      <c r="AH13" s="19">
        <f>'7.Spieltag'!AI13</f>
        <v>96</v>
      </c>
      <c r="AI13" s="20">
        <f t="shared" si="9"/>
        <v>117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15</v>
      </c>
      <c r="B14" s="18" t="str">
        <f>'1.Spieltag'!B14</f>
        <v>FlorianS04</v>
      </c>
      <c r="C14" s="15" t="s">
        <v>95</v>
      </c>
      <c r="D14" s="16" t="s">
        <v>12</v>
      </c>
      <c r="E14" s="17" t="str">
        <f t="shared" si="13"/>
        <v>3</v>
      </c>
      <c r="F14" s="15" t="s">
        <v>12</v>
      </c>
      <c r="G14" s="16" t="s">
        <v>12</v>
      </c>
      <c r="H14" s="17">
        <f t="shared" si="14"/>
        <v>0</v>
      </c>
      <c r="I14" s="15" t="s">
        <v>95</v>
      </c>
      <c r="J14" s="16" t="s">
        <v>96</v>
      </c>
      <c r="K14" s="17">
        <f t="shared" si="15"/>
        <v>0</v>
      </c>
      <c r="L14" s="15" t="s">
        <v>95</v>
      </c>
      <c r="M14" s="16" t="s">
        <v>96</v>
      </c>
      <c r="N14" s="17" t="str">
        <f t="shared" si="16"/>
        <v>3</v>
      </c>
      <c r="O14" s="15" t="s">
        <v>12</v>
      </c>
      <c r="P14" s="16" t="s">
        <v>95</v>
      </c>
      <c r="Q14" s="17" t="str">
        <f t="shared" si="17"/>
        <v>5</v>
      </c>
      <c r="R14" s="15" t="s">
        <v>95</v>
      </c>
      <c r="S14" s="16" t="s">
        <v>95</v>
      </c>
      <c r="T14" s="17" t="str">
        <f t="shared" si="11"/>
        <v>3</v>
      </c>
      <c r="U14" s="15" t="s">
        <v>95</v>
      </c>
      <c r="V14" s="16" t="s">
        <v>12</v>
      </c>
      <c r="W14" s="17" t="str">
        <f t="shared" si="18"/>
        <v>2</v>
      </c>
      <c r="X14" s="15" t="s">
        <v>95</v>
      </c>
      <c r="Y14" s="16" t="s">
        <v>2</v>
      </c>
      <c r="Z14" s="17">
        <f t="shared" si="19"/>
        <v>0</v>
      </c>
      <c r="AA14" s="15" t="s">
        <v>95</v>
      </c>
      <c r="AB14" s="16" t="s">
        <v>12</v>
      </c>
      <c r="AC14" s="17">
        <f t="shared" si="12"/>
        <v>20</v>
      </c>
      <c r="AD14" s="24"/>
      <c r="AE14" s="22"/>
      <c r="AF14" s="17"/>
      <c r="AG14" s="18">
        <f t="shared" si="8"/>
        <v>36</v>
      </c>
      <c r="AH14" s="19">
        <f>'7.Spieltag'!AI14</f>
        <v>100</v>
      </c>
      <c r="AI14" s="20">
        <f t="shared" si="9"/>
        <v>136</v>
      </c>
      <c r="AJ14" s="21">
        <f t="shared" si="10"/>
        <v>15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95</v>
      </c>
      <c r="G15" s="16" t="s">
        <v>12</v>
      </c>
      <c r="H15" s="17" t="str">
        <f t="shared" si="14"/>
        <v>5</v>
      </c>
      <c r="I15" s="15" t="s">
        <v>95</v>
      </c>
      <c r="J15" s="16" t="s">
        <v>12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3</v>
      </c>
      <c r="O15" s="15" t="s">
        <v>95</v>
      </c>
      <c r="P15" s="16" t="s">
        <v>12</v>
      </c>
      <c r="Q15" s="17">
        <f t="shared" si="17"/>
        <v>0</v>
      </c>
      <c r="R15" s="15" t="s">
        <v>96</v>
      </c>
      <c r="S15" s="16" t="s">
        <v>95</v>
      </c>
      <c r="T15" s="17">
        <f t="shared" si="11"/>
        <v>0</v>
      </c>
      <c r="U15" s="15" t="s">
        <v>95</v>
      </c>
      <c r="V15" s="16" t="s">
        <v>12</v>
      </c>
      <c r="W15" s="17" t="str">
        <f t="shared" si="18"/>
        <v>2</v>
      </c>
      <c r="X15" s="15" t="s">
        <v>95</v>
      </c>
      <c r="Y15" s="16" t="s">
        <v>12</v>
      </c>
      <c r="Z15" s="17">
        <f t="shared" si="19"/>
        <v>0</v>
      </c>
      <c r="AA15" s="15" t="s">
        <v>96</v>
      </c>
      <c r="AB15" s="16" t="s">
        <v>12</v>
      </c>
      <c r="AC15" s="17">
        <f t="shared" si="12"/>
        <v>8</v>
      </c>
      <c r="AD15" s="24"/>
      <c r="AE15" s="22"/>
      <c r="AF15" s="17"/>
      <c r="AG15" s="18">
        <f t="shared" si="8"/>
        <v>18</v>
      </c>
      <c r="AH15" s="19">
        <f>'7.Spieltag'!AI15</f>
        <v>139</v>
      </c>
      <c r="AI15" s="20">
        <f t="shared" si="9"/>
        <v>157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3"/>
        <v>3</v>
      </c>
      <c r="F16" s="15" t="s">
        <v>12</v>
      </c>
      <c r="G16" s="16" t="s">
        <v>95</v>
      </c>
      <c r="H16" s="17">
        <f t="shared" si="14"/>
        <v>0</v>
      </c>
      <c r="I16" s="15" t="s">
        <v>95</v>
      </c>
      <c r="J16" s="16" t="s">
        <v>12</v>
      </c>
      <c r="K16" s="17">
        <f t="shared" si="15"/>
        <v>0</v>
      </c>
      <c r="L16" s="15" t="s">
        <v>2</v>
      </c>
      <c r="M16" s="16" t="s">
        <v>95</v>
      </c>
      <c r="N16" s="17" t="str">
        <f t="shared" si="16"/>
        <v>2</v>
      </c>
      <c r="O16" s="15" t="s">
        <v>2</v>
      </c>
      <c r="P16" s="16" t="s">
        <v>95</v>
      </c>
      <c r="Q16" s="17" t="str">
        <f t="shared" si="17"/>
        <v>2</v>
      </c>
      <c r="R16" s="15" t="s">
        <v>95</v>
      </c>
      <c r="S16" s="16" t="s">
        <v>12</v>
      </c>
      <c r="T16" s="17">
        <f t="shared" si="11"/>
        <v>0</v>
      </c>
      <c r="U16" s="15" t="s">
        <v>95</v>
      </c>
      <c r="V16" s="16" t="s">
        <v>12</v>
      </c>
      <c r="W16" s="17" t="str">
        <f t="shared" si="18"/>
        <v>2</v>
      </c>
      <c r="X16" s="15" t="s">
        <v>95</v>
      </c>
      <c r="Y16" s="16" t="s">
        <v>96</v>
      </c>
      <c r="Z16" s="17">
        <f t="shared" si="19"/>
        <v>0</v>
      </c>
      <c r="AA16" s="15" t="s">
        <v>95</v>
      </c>
      <c r="AB16" s="16" t="s">
        <v>12</v>
      </c>
      <c r="AC16" s="17">
        <f t="shared" si="12"/>
        <v>20</v>
      </c>
      <c r="AD16" s="24"/>
      <c r="AE16" s="22"/>
      <c r="AF16" s="17"/>
      <c r="AG16" s="18">
        <f t="shared" si="8"/>
        <v>29</v>
      </c>
      <c r="AH16" s="19">
        <f>'7.Spieltag'!AI16</f>
        <v>98</v>
      </c>
      <c r="AI16" s="20">
        <f t="shared" si="9"/>
        <v>127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3"/>
        <v>0</v>
      </c>
      <c r="F17" s="15" t="s">
        <v>95</v>
      </c>
      <c r="G17" s="16" t="s">
        <v>12</v>
      </c>
      <c r="H17" s="17" t="str">
        <f t="shared" si="14"/>
        <v>5</v>
      </c>
      <c r="I17" s="15" t="s">
        <v>95</v>
      </c>
      <c r="J17" s="16" t="s">
        <v>12</v>
      </c>
      <c r="K17" s="17">
        <f t="shared" si="15"/>
        <v>0</v>
      </c>
      <c r="L17" s="15" t="s">
        <v>12</v>
      </c>
      <c r="M17" s="16" t="s">
        <v>12</v>
      </c>
      <c r="N17" s="17">
        <f t="shared" si="16"/>
        <v>0</v>
      </c>
      <c r="O17" s="15" t="s">
        <v>12</v>
      </c>
      <c r="P17" s="16" t="s">
        <v>95</v>
      </c>
      <c r="Q17" s="17" t="str">
        <f t="shared" si="17"/>
        <v>5</v>
      </c>
      <c r="R17" s="15" t="s">
        <v>95</v>
      </c>
      <c r="S17" s="16" t="s">
        <v>12</v>
      </c>
      <c r="T17" s="17">
        <f t="shared" si="11"/>
        <v>0</v>
      </c>
      <c r="U17" s="15" t="s">
        <v>96</v>
      </c>
      <c r="V17" s="16" t="s">
        <v>2</v>
      </c>
      <c r="W17" s="17" t="str">
        <f t="shared" si="18"/>
        <v>2</v>
      </c>
      <c r="X17" s="15" t="s">
        <v>12</v>
      </c>
      <c r="Y17" s="16" t="s">
        <v>12</v>
      </c>
      <c r="Z17" s="17" t="str">
        <f t="shared" si="19"/>
        <v>5</v>
      </c>
      <c r="AA17" s="15" t="s">
        <v>96</v>
      </c>
      <c r="AB17" s="16" t="s">
        <v>12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'7.Spieltag'!AI17</f>
        <v>60</v>
      </c>
      <c r="AI17" s="20">
        <f t="shared" si="9"/>
        <v>85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3"/>
        <v>3</v>
      </c>
      <c r="F18" s="15" t="s">
        <v>96</v>
      </c>
      <c r="G18" s="16" t="s">
        <v>12</v>
      </c>
      <c r="H18" s="17" t="str">
        <f t="shared" si="14"/>
        <v>2</v>
      </c>
      <c r="I18" s="15" t="s">
        <v>12</v>
      </c>
      <c r="J18" s="16" t="s">
        <v>2</v>
      </c>
      <c r="K18" s="17">
        <f t="shared" si="15"/>
        <v>0</v>
      </c>
      <c r="L18" s="15" t="s">
        <v>12</v>
      </c>
      <c r="M18" s="16" t="s">
        <v>95</v>
      </c>
      <c r="N18" s="17" t="str">
        <f t="shared" si="16"/>
        <v>3</v>
      </c>
      <c r="O18" s="15" t="s">
        <v>12</v>
      </c>
      <c r="P18" s="16" t="s">
        <v>96</v>
      </c>
      <c r="Q18" s="17" t="str">
        <f t="shared" si="17"/>
        <v>2</v>
      </c>
      <c r="R18" s="15" t="s">
        <v>96</v>
      </c>
      <c r="S18" s="16" t="s">
        <v>12</v>
      </c>
      <c r="T18" s="17">
        <f t="shared" si="11"/>
        <v>0</v>
      </c>
      <c r="U18" s="15" t="s">
        <v>96</v>
      </c>
      <c r="V18" s="16" t="s">
        <v>12</v>
      </c>
      <c r="W18" s="17" t="str">
        <f t="shared" si="18"/>
        <v>2</v>
      </c>
      <c r="X18" s="15" t="s">
        <v>12</v>
      </c>
      <c r="Y18" s="16" t="s">
        <v>2</v>
      </c>
      <c r="Z18" s="17">
        <f t="shared" si="19"/>
        <v>0</v>
      </c>
      <c r="AA18" s="15" t="s">
        <v>96</v>
      </c>
      <c r="AB18" s="16" t="s">
        <v>95</v>
      </c>
      <c r="AC18" s="17">
        <f t="shared" si="12"/>
        <v>12</v>
      </c>
      <c r="AD18" s="24"/>
      <c r="AE18" s="22"/>
      <c r="AF18" s="17"/>
      <c r="AG18" s="18">
        <f t="shared" si="8"/>
        <v>24</v>
      </c>
      <c r="AH18" s="19">
        <f>'7.Spieltag'!AI18</f>
        <v>115</v>
      </c>
      <c r="AI18" s="20">
        <f t="shared" si="9"/>
        <v>139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2</v>
      </c>
      <c r="B19" s="18" t="str">
        <f>'1.Spieltag'!B19</f>
        <v>Kiki</v>
      </c>
      <c r="C19" s="15" t="s">
        <v>95</v>
      </c>
      <c r="D19" s="16" t="s">
        <v>96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96</v>
      </c>
      <c r="J19" s="16" t="s">
        <v>96</v>
      </c>
      <c r="K19" s="17" t="str">
        <f t="shared" si="15"/>
        <v>3</v>
      </c>
      <c r="L19" s="15" t="s">
        <v>12</v>
      </c>
      <c r="M19" s="16" t="s">
        <v>95</v>
      </c>
      <c r="N19" s="17" t="str">
        <f t="shared" si="16"/>
        <v>3</v>
      </c>
      <c r="O19" s="15" t="s">
        <v>12</v>
      </c>
      <c r="P19" s="16" t="s">
        <v>96</v>
      </c>
      <c r="Q19" s="17" t="str">
        <f t="shared" si="17"/>
        <v>2</v>
      </c>
      <c r="R19" s="15" t="s">
        <v>12</v>
      </c>
      <c r="S19" s="16" t="s">
        <v>96</v>
      </c>
      <c r="T19" s="17">
        <f t="shared" si="11"/>
        <v>0</v>
      </c>
      <c r="U19" s="15" t="s">
        <v>95</v>
      </c>
      <c r="V19" s="16" t="s">
        <v>2</v>
      </c>
      <c r="W19" s="17" t="str">
        <f t="shared" si="18"/>
        <v>2</v>
      </c>
      <c r="X19" s="15" t="s">
        <v>95</v>
      </c>
      <c r="Y19" s="16" t="s">
        <v>96</v>
      </c>
      <c r="Z19" s="17">
        <f t="shared" si="19"/>
        <v>0</v>
      </c>
      <c r="AA19" s="15" t="s">
        <v>95</v>
      </c>
      <c r="AB19" s="16" t="s">
        <v>12</v>
      </c>
      <c r="AC19" s="17">
        <f t="shared" si="12"/>
        <v>20</v>
      </c>
      <c r="AD19" s="24"/>
      <c r="AE19" s="22"/>
      <c r="AF19" s="17"/>
      <c r="AG19" s="18">
        <f t="shared" si="8"/>
        <v>30</v>
      </c>
      <c r="AH19" s="19">
        <f>'7.Spieltag'!AI19</f>
        <v>128</v>
      </c>
      <c r="AI19" s="20">
        <f t="shared" si="9"/>
        <v>158</v>
      </c>
      <c r="AJ19" s="21">
        <f t="shared" si="10"/>
        <v>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12</v>
      </c>
      <c r="G20" s="16" t="s">
        <v>95</v>
      </c>
      <c r="H20" s="17">
        <f t="shared" si="14"/>
        <v>0</v>
      </c>
      <c r="I20" s="15" t="s">
        <v>12</v>
      </c>
      <c r="J20" s="16" t="s">
        <v>96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3</v>
      </c>
      <c r="O20" s="15" t="s">
        <v>12</v>
      </c>
      <c r="P20" s="16" t="s">
        <v>96</v>
      </c>
      <c r="Q20" s="17" t="str">
        <f t="shared" si="17"/>
        <v>2</v>
      </c>
      <c r="R20" s="15" t="s">
        <v>12</v>
      </c>
      <c r="S20" s="16" t="s">
        <v>95</v>
      </c>
      <c r="T20" s="17">
        <f t="shared" si="11"/>
        <v>0</v>
      </c>
      <c r="U20" s="15" t="s">
        <v>95</v>
      </c>
      <c r="V20" s="16" t="s">
        <v>12</v>
      </c>
      <c r="W20" s="17" t="str">
        <f t="shared" si="18"/>
        <v>2</v>
      </c>
      <c r="X20" s="15" t="s">
        <v>95</v>
      </c>
      <c r="Y20" s="16" t="s">
        <v>2</v>
      </c>
      <c r="Z20" s="17">
        <f t="shared" si="19"/>
        <v>0</v>
      </c>
      <c r="AA20" s="15" t="s">
        <v>96</v>
      </c>
      <c r="AB20" s="16" t="s">
        <v>95</v>
      </c>
      <c r="AC20" s="17">
        <f t="shared" si="12"/>
        <v>12</v>
      </c>
      <c r="AD20" s="24"/>
      <c r="AE20" s="22"/>
      <c r="AF20" s="17"/>
      <c r="AG20" s="18">
        <f t="shared" si="8"/>
        <v>19</v>
      </c>
      <c r="AH20" s="19">
        <f>'7.Spieltag'!AI20</f>
        <v>122</v>
      </c>
      <c r="AI20" s="20">
        <f t="shared" si="9"/>
        <v>141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5" t="s">
        <v>95</v>
      </c>
      <c r="G21" s="16" t="s">
        <v>2</v>
      </c>
      <c r="H21" s="17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5" t="s">
        <v>95</v>
      </c>
      <c r="J21" s="16" t="s">
        <v>95</v>
      </c>
      <c r="K21" s="17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5" t="s">
        <v>12</v>
      </c>
      <c r="M21" s="16" t="s">
        <v>95</v>
      </c>
      <c r="N21" s="17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2</v>
      </c>
      <c r="Q21" s="17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5" t="s">
        <v>96</v>
      </c>
      <c r="S21" s="16" t="s">
        <v>12</v>
      </c>
      <c r="T21" s="17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5" t="s">
        <v>95</v>
      </c>
      <c r="V21" s="16" t="s">
        <v>2</v>
      </c>
      <c r="W21" s="17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12</v>
      </c>
      <c r="Z21" s="17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5" t="s">
        <v>95</v>
      </c>
      <c r="AB21" s="16" t="s">
        <v>12</v>
      </c>
      <c r="AC21" s="17">
        <f t="shared" si="12"/>
        <v>20</v>
      </c>
      <c r="AD21" s="24"/>
      <c r="AE21" s="22"/>
      <c r="AF21" s="17"/>
      <c r="AG21" s="18">
        <f t="shared" si="8"/>
        <v>37</v>
      </c>
      <c r="AH21" s="19">
        <f>'7.Spieltag'!AI21</f>
        <v>119</v>
      </c>
      <c r="AI21" s="20">
        <f t="shared" si="9"/>
        <v>156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3"/>
        <v>0</v>
      </c>
      <c r="F22" s="15" t="s">
        <v>95</v>
      </c>
      <c r="G22" s="16" t="s">
        <v>95</v>
      </c>
      <c r="H22" s="17">
        <f t="shared" si="14"/>
        <v>0</v>
      </c>
      <c r="I22" s="15" t="s">
        <v>95</v>
      </c>
      <c r="J22" s="16" t="s">
        <v>96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12</v>
      </c>
      <c r="P22" s="16" t="s">
        <v>96</v>
      </c>
      <c r="Q22" s="17" t="str">
        <f t="shared" si="17"/>
        <v>2</v>
      </c>
      <c r="R22" s="15" t="s">
        <v>96</v>
      </c>
      <c r="S22" s="16" t="s">
        <v>95</v>
      </c>
      <c r="T22" s="17">
        <f t="shared" si="11"/>
        <v>0</v>
      </c>
      <c r="U22" s="15" t="s">
        <v>95</v>
      </c>
      <c r="V22" s="16" t="s">
        <v>96</v>
      </c>
      <c r="W22" s="17">
        <f t="shared" si="18"/>
        <v>0</v>
      </c>
      <c r="X22" s="15" t="s">
        <v>95</v>
      </c>
      <c r="Y22" s="16" t="s">
        <v>12</v>
      </c>
      <c r="Z22" s="17">
        <f t="shared" si="19"/>
        <v>0</v>
      </c>
      <c r="AA22" s="15" t="s">
        <v>95</v>
      </c>
      <c r="AB22" s="16" t="s">
        <v>12</v>
      </c>
      <c r="AC22" s="17">
        <f t="shared" si="12"/>
        <v>20</v>
      </c>
      <c r="AD22" s="24"/>
      <c r="AE22" s="22"/>
      <c r="AF22" s="17"/>
      <c r="AG22" s="18">
        <f t="shared" si="8"/>
        <v>24</v>
      </c>
      <c r="AH22" s="19">
        <f>'7.Spieltag'!AI22</f>
        <v>122</v>
      </c>
      <c r="AI22" s="20">
        <f t="shared" si="9"/>
        <v>146</v>
      </c>
      <c r="AJ22" s="21">
        <f t="shared" si="10"/>
        <v>11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3"/>
        <v>0</v>
      </c>
      <c r="F23" s="15" t="s">
        <v>95</v>
      </c>
      <c r="G23" s="16" t="s">
        <v>12</v>
      </c>
      <c r="H23" s="17" t="str">
        <f t="shared" si="14"/>
        <v>5</v>
      </c>
      <c r="I23" s="15" t="s">
        <v>96</v>
      </c>
      <c r="J23" s="16" t="s">
        <v>95</v>
      </c>
      <c r="K23" s="17">
        <f t="shared" si="15"/>
        <v>0</v>
      </c>
      <c r="L23" s="15" t="s">
        <v>12</v>
      </c>
      <c r="M23" s="16" t="s">
        <v>96</v>
      </c>
      <c r="N23" s="17" t="str">
        <f t="shared" si="16"/>
        <v>2</v>
      </c>
      <c r="O23" s="15" t="s">
        <v>95</v>
      </c>
      <c r="P23" s="16" t="s">
        <v>95</v>
      </c>
      <c r="Q23" s="17">
        <f t="shared" si="17"/>
        <v>0</v>
      </c>
      <c r="R23" s="15" t="s">
        <v>12</v>
      </c>
      <c r="S23" s="16" t="s">
        <v>12</v>
      </c>
      <c r="T23" s="17" t="str">
        <f t="shared" si="11"/>
        <v>3</v>
      </c>
      <c r="U23" s="15" t="s">
        <v>96</v>
      </c>
      <c r="V23" s="16" t="s">
        <v>12</v>
      </c>
      <c r="W23" s="17" t="str">
        <f t="shared" si="18"/>
        <v>2</v>
      </c>
      <c r="X23" s="15" t="s">
        <v>96</v>
      </c>
      <c r="Y23" s="16" t="s">
        <v>2</v>
      </c>
      <c r="Z23" s="17">
        <f t="shared" si="19"/>
        <v>0</v>
      </c>
      <c r="AA23" s="15" t="s">
        <v>96</v>
      </c>
      <c r="AB23" s="16" t="s">
        <v>12</v>
      </c>
      <c r="AC23" s="17">
        <f t="shared" si="12"/>
        <v>8</v>
      </c>
      <c r="AD23" s="24"/>
      <c r="AE23" s="22"/>
      <c r="AF23" s="17"/>
      <c r="AG23" s="18">
        <f t="shared" si="8"/>
        <v>20</v>
      </c>
      <c r="AH23" s="19">
        <f>'7.Spieltag'!AI23</f>
        <v>68</v>
      </c>
      <c r="AI23" s="20">
        <f t="shared" si="9"/>
        <v>88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3"/>
        <v>5</v>
      </c>
      <c r="F24" s="15" t="s">
        <v>12</v>
      </c>
      <c r="G24" s="16" t="s">
        <v>95</v>
      </c>
      <c r="H24" s="17">
        <f t="shared" si="14"/>
        <v>0</v>
      </c>
      <c r="I24" s="15" t="s">
        <v>12</v>
      </c>
      <c r="J24" s="16" t="s">
        <v>2</v>
      </c>
      <c r="K24" s="17">
        <f t="shared" si="15"/>
        <v>0</v>
      </c>
      <c r="L24" s="15" t="s">
        <v>12</v>
      </c>
      <c r="M24" s="16" t="s">
        <v>96</v>
      </c>
      <c r="N24" s="17" t="str">
        <f t="shared" si="16"/>
        <v>2</v>
      </c>
      <c r="O24" s="15" t="s">
        <v>96</v>
      </c>
      <c r="P24" s="16" t="s">
        <v>96</v>
      </c>
      <c r="Q24" s="17">
        <f t="shared" si="17"/>
        <v>0</v>
      </c>
      <c r="R24" s="15" t="s">
        <v>95</v>
      </c>
      <c r="S24" s="16" t="s">
        <v>95</v>
      </c>
      <c r="T24" s="17" t="str">
        <f t="shared" si="11"/>
        <v>3</v>
      </c>
      <c r="U24" s="15" t="s">
        <v>2</v>
      </c>
      <c r="V24" s="16" t="s">
        <v>12</v>
      </c>
      <c r="W24" s="17">
        <f t="shared" si="18"/>
        <v>0</v>
      </c>
      <c r="X24" s="15" t="s">
        <v>95</v>
      </c>
      <c r="Y24" s="16" t="s">
        <v>95</v>
      </c>
      <c r="Z24" s="17" t="str">
        <f t="shared" si="19"/>
        <v>3</v>
      </c>
      <c r="AA24" s="15" t="s">
        <v>95</v>
      </c>
      <c r="AB24" s="16" t="s">
        <v>12</v>
      </c>
      <c r="AC24" s="17">
        <f t="shared" si="12"/>
        <v>20</v>
      </c>
      <c r="AD24" s="24"/>
      <c r="AE24" s="22"/>
      <c r="AF24" s="17"/>
      <c r="AG24" s="18">
        <f t="shared" ref="AG24:AG26" si="29">E24+H24+K24+N24+Q24+T24+W24+Z24+AC24+AF24</f>
        <v>33</v>
      </c>
      <c r="AH24" s="19">
        <f>'7.Spieltag'!AI24</f>
        <v>118</v>
      </c>
      <c r="AI24" s="20">
        <f t="shared" ref="AI24:AI26" si="30">AG24+AH24</f>
        <v>151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95</v>
      </c>
      <c r="G25" s="16" t="s">
        <v>12</v>
      </c>
      <c r="H25" s="17" t="str">
        <f t="shared" si="14"/>
        <v>5</v>
      </c>
      <c r="I25" s="15" t="s">
        <v>95</v>
      </c>
      <c r="J25" s="16" t="s">
        <v>12</v>
      </c>
      <c r="K25" s="17">
        <f t="shared" si="15"/>
        <v>0</v>
      </c>
      <c r="L25" s="15" t="s">
        <v>12</v>
      </c>
      <c r="M25" s="16" t="s">
        <v>96</v>
      </c>
      <c r="N25" s="17" t="str">
        <f t="shared" si="16"/>
        <v>2</v>
      </c>
      <c r="O25" s="15" t="s">
        <v>12</v>
      </c>
      <c r="P25" s="16" t="s">
        <v>96</v>
      </c>
      <c r="Q25" s="17" t="str">
        <f t="shared" si="17"/>
        <v>2</v>
      </c>
      <c r="R25" s="15" t="s">
        <v>95</v>
      </c>
      <c r="S25" s="16" t="s">
        <v>2</v>
      </c>
      <c r="T25" s="17">
        <f t="shared" si="11"/>
        <v>0</v>
      </c>
      <c r="U25" s="15" t="s">
        <v>95</v>
      </c>
      <c r="V25" s="16" t="s">
        <v>96</v>
      </c>
      <c r="W25" s="17">
        <f t="shared" si="18"/>
        <v>0</v>
      </c>
      <c r="X25" s="15" t="s">
        <v>95</v>
      </c>
      <c r="Y25" s="16" t="s">
        <v>12</v>
      </c>
      <c r="Z25" s="17">
        <f t="shared" si="19"/>
        <v>0</v>
      </c>
      <c r="AA25" s="15" t="s">
        <v>12</v>
      </c>
      <c r="AB25" s="16" t="s">
        <v>2</v>
      </c>
      <c r="AC25" s="17">
        <f t="shared" si="12"/>
        <v>12</v>
      </c>
      <c r="AD25" s="24"/>
      <c r="AE25" s="22"/>
      <c r="AF25" s="17"/>
      <c r="AG25" s="18">
        <f t="shared" si="29"/>
        <v>21</v>
      </c>
      <c r="AH25" s="19">
        <f>'7.Spieltag'!AI25</f>
        <v>120</v>
      </c>
      <c r="AI25" s="20">
        <f t="shared" si="30"/>
        <v>141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10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"/>
        <v>0</v>
      </c>
      <c r="F26" s="15" t="s">
        <v>95</v>
      </c>
      <c r="G26" s="16" t="s">
        <v>12</v>
      </c>
      <c r="H26" s="17" t="str">
        <f t="shared" si="2"/>
        <v>5</v>
      </c>
      <c r="I26" s="15" t="s">
        <v>95</v>
      </c>
      <c r="J26" s="16" t="s">
        <v>12</v>
      </c>
      <c r="K26" s="17">
        <f t="shared" si="3"/>
        <v>0</v>
      </c>
      <c r="L26" s="15" t="s">
        <v>12</v>
      </c>
      <c r="M26" s="16" t="s">
        <v>95</v>
      </c>
      <c r="N26" s="17" t="str">
        <f t="shared" si="4"/>
        <v>3</v>
      </c>
      <c r="O26" s="15" t="s">
        <v>95</v>
      </c>
      <c r="P26" s="16" t="s">
        <v>96</v>
      </c>
      <c r="Q26" s="17" t="str">
        <f t="shared" si="5"/>
        <v>3</v>
      </c>
      <c r="R26" s="15" t="s">
        <v>95</v>
      </c>
      <c r="S26" s="16" t="s">
        <v>12</v>
      </c>
      <c r="T26" s="17">
        <f t="shared" si="11"/>
        <v>0</v>
      </c>
      <c r="U26" s="15" t="s">
        <v>12</v>
      </c>
      <c r="V26" s="16" t="s">
        <v>95</v>
      </c>
      <c r="W26" s="17">
        <f t="shared" si="6"/>
        <v>0</v>
      </c>
      <c r="X26" s="15" t="s">
        <v>96</v>
      </c>
      <c r="Y26" s="16" t="s">
        <v>95</v>
      </c>
      <c r="Z26" s="17">
        <f t="shared" si="7"/>
        <v>0</v>
      </c>
      <c r="AA26" s="15" t="s">
        <v>95</v>
      </c>
      <c r="AB26" s="16" t="s">
        <v>12</v>
      </c>
      <c r="AC26" s="17">
        <f t="shared" si="12"/>
        <v>20</v>
      </c>
      <c r="AD26" s="24"/>
      <c r="AE26" s="22"/>
      <c r="AF26" s="17"/>
      <c r="AG26" s="18">
        <f t="shared" si="29"/>
        <v>31</v>
      </c>
      <c r="AH26" s="19">
        <f>'7.Spieltag'!AI26</f>
        <v>116</v>
      </c>
      <c r="AI26" s="20">
        <f t="shared" si="30"/>
        <v>147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31">AJ27</f>
        <v>24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32">E27+H27+K27+N27+Q27+T27+W27+Z27+AC27+AF27</f>
        <v>0</v>
      </c>
      <c r="AH27" s="19">
        <f>'7.Spieltag'!AI27</f>
        <v>110</v>
      </c>
      <c r="AI27" s="20">
        <f t="shared" ref="AI27:AI32" si="33">AG27+AH27</f>
        <v>110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31"/>
        <v>21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5" t="s">
        <v>95</v>
      </c>
      <c r="G28" s="16" t="s">
        <v>96</v>
      </c>
      <c r="H28" s="17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95</v>
      </c>
      <c r="K28" s="17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5" t="s">
        <v>12</v>
      </c>
      <c r="M28" s="16" t="s">
        <v>95</v>
      </c>
      <c r="N28" s="17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5" t="s">
        <v>95</v>
      </c>
      <c r="P28" s="16" t="s">
        <v>96</v>
      </c>
      <c r="Q28" s="17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95</v>
      </c>
      <c r="T28" s="17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si="12"/>
        <v>8</v>
      </c>
      <c r="AD28" s="24"/>
      <c r="AE28" s="22"/>
      <c r="AF28" s="17"/>
      <c r="AG28" s="18">
        <f t="shared" si="32"/>
        <v>21</v>
      </c>
      <c r="AH28" s="19">
        <f>'7.Spieltag'!AI28</f>
        <v>97</v>
      </c>
      <c r="AI28" s="20">
        <f t="shared" si="33"/>
        <v>118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31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4"/>
        <v>0</v>
      </c>
      <c r="F29" s="15" t="s">
        <v>12</v>
      </c>
      <c r="G29" s="16" t="s">
        <v>95</v>
      </c>
      <c r="H29" s="17">
        <f t="shared" si="35"/>
        <v>0</v>
      </c>
      <c r="I29" s="15" t="s">
        <v>12</v>
      </c>
      <c r="J29" s="16" t="s">
        <v>95</v>
      </c>
      <c r="K29" s="17">
        <f t="shared" si="36"/>
        <v>0</v>
      </c>
      <c r="L29" s="15" t="s">
        <v>12</v>
      </c>
      <c r="M29" s="16" t="s">
        <v>96</v>
      </c>
      <c r="N29" s="17" t="str">
        <f t="shared" si="37"/>
        <v>2</v>
      </c>
      <c r="O29" s="15" t="s">
        <v>12</v>
      </c>
      <c r="P29" s="16" t="s">
        <v>96</v>
      </c>
      <c r="Q29" s="17" t="str">
        <f t="shared" si="38"/>
        <v>2</v>
      </c>
      <c r="R29" s="15" t="s">
        <v>95</v>
      </c>
      <c r="S29" s="16" t="s">
        <v>95</v>
      </c>
      <c r="T29" s="17" t="str">
        <f t="shared" si="39"/>
        <v>3</v>
      </c>
      <c r="U29" s="15" t="s">
        <v>95</v>
      </c>
      <c r="V29" s="16" t="s">
        <v>12</v>
      </c>
      <c r="W29" s="17" t="str">
        <f t="shared" si="40"/>
        <v>2</v>
      </c>
      <c r="X29" s="15" t="s">
        <v>95</v>
      </c>
      <c r="Y29" s="16" t="s">
        <v>12</v>
      </c>
      <c r="Z29" s="17">
        <f t="shared" si="41"/>
        <v>0</v>
      </c>
      <c r="AA29" s="15" t="s">
        <v>96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32"/>
        <v>21</v>
      </c>
      <c r="AH29" s="19">
        <f>'7.Spieltag'!AI29</f>
        <v>136</v>
      </c>
      <c r="AI29" s="20">
        <f t="shared" si="33"/>
        <v>157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31"/>
        <v>23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34"/>
        <v>0</v>
      </c>
      <c r="F30" s="15" t="s">
        <v>12</v>
      </c>
      <c r="G30" s="16" t="s">
        <v>12</v>
      </c>
      <c r="H30" s="17">
        <f t="shared" si="35"/>
        <v>0</v>
      </c>
      <c r="I30" s="15" t="s">
        <v>96</v>
      </c>
      <c r="J30" s="16" t="s">
        <v>95</v>
      </c>
      <c r="K30" s="17">
        <f t="shared" si="36"/>
        <v>0</v>
      </c>
      <c r="L30" s="15" t="s">
        <v>12</v>
      </c>
      <c r="M30" s="16" t="s">
        <v>95</v>
      </c>
      <c r="N30" s="17" t="str">
        <f t="shared" si="37"/>
        <v>3</v>
      </c>
      <c r="O30" s="15" t="s">
        <v>96</v>
      </c>
      <c r="P30" s="16" t="s">
        <v>95</v>
      </c>
      <c r="Q30" s="17">
        <f t="shared" si="38"/>
        <v>0</v>
      </c>
      <c r="R30" s="15" t="s">
        <v>96</v>
      </c>
      <c r="S30" s="16" t="s">
        <v>12</v>
      </c>
      <c r="T30" s="17">
        <f t="shared" si="39"/>
        <v>0</v>
      </c>
      <c r="U30" s="15" t="s">
        <v>2</v>
      </c>
      <c r="V30" s="16" t="s">
        <v>95</v>
      </c>
      <c r="W30" s="17">
        <f t="shared" si="40"/>
        <v>0</v>
      </c>
      <c r="X30" s="15" t="s">
        <v>12</v>
      </c>
      <c r="Y30" s="16" t="s">
        <v>95</v>
      </c>
      <c r="Z30" s="17">
        <f t="shared" si="41"/>
        <v>0</v>
      </c>
      <c r="AA30" s="15" t="s">
        <v>95</v>
      </c>
      <c r="AB30" s="16" t="s">
        <v>2</v>
      </c>
      <c r="AC30" s="17">
        <f t="shared" si="12"/>
        <v>8</v>
      </c>
      <c r="AD30" s="24"/>
      <c r="AE30" s="22"/>
      <c r="AF30" s="17"/>
      <c r="AG30" s="18">
        <f t="shared" si="32"/>
        <v>11</v>
      </c>
      <c r="AH30" s="19">
        <f>'7.Spieltag'!AI30</f>
        <v>103</v>
      </c>
      <c r="AI30" s="20">
        <f t="shared" si="33"/>
        <v>114</v>
      </c>
      <c r="AJ30" s="21">
        <f t="shared" si="10"/>
        <v>23</v>
      </c>
      <c r="AK30" s="1"/>
    </row>
    <row r="31" spans="1:37" ht="28.15" customHeight="1" thickBot="1" x14ac:dyDescent="0.25">
      <c r="A31" s="25">
        <f t="shared" si="31"/>
        <v>7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4"/>
        <v>0</v>
      </c>
      <c r="F31" s="15" t="s">
        <v>95</v>
      </c>
      <c r="G31" s="16" t="s">
        <v>12</v>
      </c>
      <c r="H31" s="17" t="str">
        <f t="shared" si="35"/>
        <v>5</v>
      </c>
      <c r="I31" s="15" t="s">
        <v>12</v>
      </c>
      <c r="J31" s="16" t="s">
        <v>95</v>
      </c>
      <c r="K31" s="17">
        <f t="shared" si="36"/>
        <v>0</v>
      </c>
      <c r="L31" s="15" t="s">
        <v>12</v>
      </c>
      <c r="M31" s="16" t="s">
        <v>96</v>
      </c>
      <c r="N31" s="17" t="str">
        <f t="shared" si="37"/>
        <v>2</v>
      </c>
      <c r="O31" s="15" t="s">
        <v>12</v>
      </c>
      <c r="P31" s="16" t="s">
        <v>96</v>
      </c>
      <c r="Q31" s="17" t="str">
        <f t="shared" si="38"/>
        <v>2</v>
      </c>
      <c r="R31" s="15" t="s">
        <v>95</v>
      </c>
      <c r="S31" s="16" t="s">
        <v>95</v>
      </c>
      <c r="T31" s="17" t="str">
        <f t="shared" si="39"/>
        <v>3</v>
      </c>
      <c r="U31" s="15" t="s">
        <v>95</v>
      </c>
      <c r="V31" s="16" t="s">
        <v>95</v>
      </c>
      <c r="W31" s="17">
        <f t="shared" si="40"/>
        <v>0</v>
      </c>
      <c r="X31" s="15" t="s">
        <v>12</v>
      </c>
      <c r="Y31" s="16" t="s">
        <v>95</v>
      </c>
      <c r="Z31" s="17">
        <f t="shared" si="41"/>
        <v>0</v>
      </c>
      <c r="AA31" s="15" t="s">
        <v>96</v>
      </c>
      <c r="AB31" s="16" t="s">
        <v>12</v>
      </c>
      <c r="AC31" s="17">
        <f t="shared" si="12"/>
        <v>8</v>
      </c>
      <c r="AD31" s="24"/>
      <c r="AE31" s="22"/>
      <c r="AF31" s="17"/>
      <c r="AG31" s="18">
        <f t="shared" si="32"/>
        <v>20</v>
      </c>
      <c r="AH31" s="19">
        <f>'7.Spieltag'!AI31</f>
        <v>134</v>
      </c>
      <c r="AI31" s="20">
        <f t="shared" si="33"/>
        <v>154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31"/>
        <v>16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34"/>
        <v>0</v>
      </c>
      <c r="F32" s="15" t="s">
        <v>95</v>
      </c>
      <c r="G32" s="16" t="s">
        <v>12</v>
      </c>
      <c r="H32" s="17" t="str">
        <f t="shared" si="35"/>
        <v>5</v>
      </c>
      <c r="I32" s="15" t="s">
        <v>12</v>
      </c>
      <c r="J32" s="16" t="s">
        <v>12</v>
      </c>
      <c r="K32" s="17" t="str">
        <f t="shared" si="36"/>
        <v>3</v>
      </c>
      <c r="L32" s="15" t="s">
        <v>95</v>
      </c>
      <c r="M32" s="16" t="s">
        <v>96</v>
      </c>
      <c r="N32" s="17" t="str">
        <f t="shared" si="37"/>
        <v>3</v>
      </c>
      <c r="O32" s="15" t="s">
        <v>95</v>
      </c>
      <c r="P32" s="16" t="s">
        <v>96</v>
      </c>
      <c r="Q32" s="17" t="str">
        <f t="shared" si="38"/>
        <v>3</v>
      </c>
      <c r="R32" s="15" t="s">
        <v>95</v>
      </c>
      <c r="S32" s="16" t="s">
        <v>95</v>
      </c>
      <c r="T32" s="17" t="str">
        <f t="shared" si="39"/>
        <v>3</v>
      </c>
      <c r="U32" s="15" t="s">
        <v>12</v>
      </c>
      <c r="V32" s="16" t="s">
        <v>95</v>
      </c>
      <c r="W32" s="17">
        <f t="shared" si="40"/>
        <v>0</v>
      </c>
      <c r="X32" s="15" t="s">
        <v>95</v>
      </c>
      <c r="Y32" s="16" t="s">
        <v>95</v>
      </c>
      <c r="Z32" s="17" t="str">
        <f t="shared" si="41"/>
        <v>3</v>
      </c>
      <c r="AA32" s="15" t="s">
        <v>96</v>
      </c>
      <c r="AB32" s="16" t="s">
        <v>12</v>
      </c>
      <c r="AC32" s="17">
        <f t="shared" si="12"/>
        <v>8</v>
      </c>
      <c r="AD32" s="24"/>
      <c r="AE32" s="22"/>
      <c r="AF32" s="17"/>
      <c r="AG32" s="18">
        <f t="shared" si="32"/>
        <v>28</v>
      </c>
      <c r="AH32" s="19">
        <f>'7.Spieltag'!AI32</f>
        <v>107</v>
      </c>
      <c r="AI32" s="20">
        <f t="shared" si="33"/>
        <v>135</v>
      </c>
      <c r="AJ32" s="21">
        <f t="shared" si="10"/>
        <v>16</v>
      </c>
      <c r="AK32" s="1"/>
    </row>
    <row r="33" spans="1:37" ht="28.15" customHeight="1" thickBot="1" x14ac:dyDescent="0.25">
      <c r="A33" s="25">
        <f t="shared" si="31"/>
        <v>18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si="12"/>
        <v>20</v>
      </c>
      <c r="AD33" s="24"/>
      <c r="AE33" s="22"/>
      <c r="AF33" s="17"/>
      <c r="AG33" s="18">
        <f t="shared" ref="AG33" si="50">E33+H33+K33+N33+Q33+T33+W33+Z33+AC33+AF33</f>
        <v>34</v>
      </c>
      <c r="AH33" s="19">
        <f>'7.Spieltag'!AI33</f>
        <v>97</v>
      </c>
      <c r="AI33" s="20">
        <f t="shared" ref="AI33" si="51">AG33+AH33</f>
        <v>131</v>
      </c>
      <c r="AJ33" s="21">
        <f t="shared" ref="AJ33" si="52">RANK(AI33,$AI$8:$AI$53)</f>
        <v>18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57</v>
      </c>
      <c r="F4" s="14" t="s">
        <v>61</v>
      </c>
      <c r="I4" s="14" t="s">
        <v>58</v>
      </c>
      <c r="L4" s="14" t="s">
        <v>59</v>
      </c>
      <c r="O4" s="14" t="s">
        <v>67</v>
      </c>
      <c r="R4" s="14" t="s">
        <v>91</v>
      </c>
      <c r="U4" s="14" t="s">
        <v>66</v>
      </c>
      <c r="X4" s="14" t="s">
        <v>64</v>
      </c>
      <c r="AA4" s="14" t="s">
        <v>68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11</v>
      </c>
      <c r="I6" s="14" t="s">
        <v>94</v>
      </c>
      <c r="L6" s="14" t="s">
        <v>60</v>
      </c>
      <c r="O6" s="14" t="s">
        <v>93</v>
      </c>
      <c r="R6" s="14" t="s">
        <v>56</v>
      </c>
      <c r="U6" s="14" t="s">
        <v>63</v>
      </c>
      <c r="X6" s="14" t="s">
        <v>92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97</v>
      </c>
      <c r="J7" s="65" t="s">
        <v>2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110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25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>IF(OR(EXACT($I$7,I8)*(EXACT($J$7,J8)))=TRUE,$AN$9,IF(($J$7-$I$7=J8-I8),$AN$8,IF(OR(EXACT($I$7&gt;$J$7,I8&gt;J8)*EXACT($I$7=$J$7,I8=J8)*EXACT($I$7&lt;$J$7,I8&lt;J8)),$AN$7,0)))</f>
        <v>3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19</v>
      </c>
      <c r="AH8" s="19">
        <f>'8.Spieltag'!AI8</f>
        <v>156</v>
      </c>
      <c r="AI8" s="20">
        <f t="shared" ref="AI8:AI23" si="9">AG8+AH8</f>
        <v>175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2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2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95</v>
      </c>
      <c r="J9" s="16" t="s">
        <v>12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12</v>
      </c>
      <c r="N9" s="17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5" t="s">
        <v>95</v>
      </c>
      <c r="P9" s="16" t="s">
        <v>95</v>
      </c>
      <c r="Q9" s="17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5" t="s">
        <v>12</v>
      </c>
      <c r="S9" s="16" t="s">
        <v>95</v>
      </c>
      <c r="T9" s="17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95</v>
      </c>
      <c r="W9" s="17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5" t="s">
        <v>12</v>
      </c>
      <c r="Y9" s="16" t="s">
        <v>95</v>
      </c>
      <c r="Z9" s="17">
        <f t="shared" ref="Z9:Z22" si="18">IF(OR(EXACT($X$7,X9)*(EXACT($Y$7,Y9)))=TRUE,$AN$9,IF(($Y$7-$X$7=Y9-X9),$AN$8,IF(OR(EXACT($X$7&gt;$Y$7,X9&gt;Y9)*EXACT($X$7=$Y$7,X9=Y9)*EXACT($X$7&lt;$Y$7,X9&lt;Y9)),$AN$7,0)))</f>
        <v>0</v>
      </c>
      <c r="AA9" s="15" t="s">
        <v>2</v>
      </c>
      <c r="AB9" s="16" t="s">
        <v>96</v>
      </c>
      <c r="AC9" s="17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19</v>
      </c>
      <c r="AH9" s="19">
        <f>'8.Spieltag'!AI9</f>
        <v>123</v>
      </c>
      <c r="AI9" s="20">
        <f t="shared" si="9"/>
        <v>142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5" t="s">
        <v>12</v>
      </c>
      <c r="J10" s="16" t="s">
        <v>95</v>
      </c>
      <c r="K10" s="17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5" t="s">
        <v>12</v>
      </c>
      <c r="M10" s="16" t="s">
        <v>95</v>
      </c>
      <c r="N10" s="17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5" t="s">
        <v>95</v>
      </c>
      <c r="P10" s="16" t="s">
        <v>95</v>
      </c>
      <c r="Q10" s="17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5" t="s">
        <v>95</v>
      </c>
      <c r="S10" s="16" t="s">
        <v>96</v>
      </c>
      <c r="T10" s="17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5" t="s">
        <v>12</v>
      </c>
      <c r="V10" s="16" t="s">
        <v>95</v>
      </c>
      <c r="W10" s="17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5" t="s">
        <v>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'8.Spieltag'!AI10</f>
        <v>175</v>
      </c>
      <c r="AI10" s="20">
        <f t="shared" si="9"/>
        <v>194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20"/>
        <v>0</v>
      </c>
      <c r="F11" s="15" t="s">
        <v>96</v>
      </c>
      <c r="G11" s="16" t="s">
        <v>12</v>
      </c>
      <c r="H11" s="17">
        <f t="shared" si="21"/>
        <v>8</v>
      </c>
      <c r="I11" s="15" t="s">
        <v>95</v>
      </c>
      <c r="J11" s="16" t="s">
        <v>95</v>
      </c>
      <c r="K11" s="17">
        <f t="shared" si="22"/>
        <v>0</v>
      </c>
      <c r="L11" s="15" t="s">
        <v>95</v>
      </c>
      <c r="M11" s="16" t="s">
        <v>12</v>
      </c>
      <c r="N11" s="17" t="str">
        <f t="shared" si="23"/>
        <v>3</v>
      </c>
      <c r="O11" s="15" t="s">
        <v>96</v>
      </c>
      <c r="P11" s="16" t="s">
        <v>95</v>
      </c>
      <c r="Q11" s="17">
        <f t="shared" si="24"/>
        <v>0</v>
      </c>
      <c r="R11" s="15" t="s">
        <v>95</v>
      </c>
      <c r="S11" s="16" t="s">
        <v>96</v>
      </c>
      <c r="T11" s="17" t="str">
        <f t="shared" si="25"/>
        <v>3</v>
      </c>
      <c r="U11" s="15" t="s">
        <v>12</v>
      </c>
      <c r="V11" s="16" t="s">
        <v>95</v>
      </c>
      <c r="W11" s="17" t="str">
        <f t="shared" si="26"/>
        <v>2</v>
      </c>
      <c r="X11" s="15" t="s">
        <v>12</v>
      </c>
      <c r="Y11" s="16" t="s">
        <v>96</v>
      </c>
      <c r="Z11" s="17">
        <f t="shared" si="27"/>
        <v>0</v>
      </c>
      <c r="AA11" s="15" t="s">
        <v>95</v>
      </c>
      <c r="AB11" s="16" t="s">
        <v>95</v>
      </c>
      <c r="AC11" s="17" t="str">
        <f t="shared" si="19"/>
        <v>3</v>
      </c>
      <c r="AD11" s="23"/>
      <c r="AE11" s="22"/>
      <c r="AF11" s="17"/>
      <c r="AG11" s="18">
        <f t="shared" si="8"/>
        <v>19</v>
      </c>
      <c r="AH11" s="19">
        <f>'8.Spieltag'!AI11</f>
        <v>135</v>
      </c>
      <c r="AI11" s="20">
        <f t="shared" si="9"/>
        <v>154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7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2</v>
      </c>
      <c r="H12" s="17">
        <f t="shared" si="12"/>
        <v>8</v>
      </c>
      <c r="I12" s="15" t="s">
        <v>2</v>
      </c>
      <c r="J12" s="16" t="s">
        <v>95</v>
      </c>
      <c r="K12" s="17" t="str">
        <f t="shared" si="13"/>
        <v>2</v>
      </c>
      <c r="L12" s="15" t="s">
        <v>95</v>
      </c>
      <c r="M12" s="16" t="s">
        <v>95</v>
      </c>
      <c r="N12" s="17">
        <f t="shared" si="14"/>
        <v>0</v>
      </c>
      <c r="O12" s="15" t="s">
        <v>12</v>
      </c>
      <c r="P12" s="16" t="s">
        <v>95</v>
      </c>
      <c r="Q12" s="17">
        <f t="shared" si="15"/>
        <v>0</v>
      </c>
      <c r="R12" s="15" t="s">
        <v>12</v>
      </c>
      <c r="S12" s="16" t="s">
        <v>95</v>
      </c>
      <c r="T12" s="17" t="str">
        <f t="shared" si="16"/>
        <v>3</v>
      </c>
      <c r="U12" s="15" t="s">
        <v>2</v>
      </c>
      <c r="V12" s="16" t="s">
        <v>95</v>
      </c>
      <c r="W12" s="17" t="str">
        <f t="shared" si="17"/>
        <v>2</v>
      </c>
      <c r="X12" s="15" t="s">
        <v>95</v>
      </c>
      <c r="Y12" s="16" t="s">
        <v>95</v>
      </c>
      <c r="Z12" s="17" t="str">
        <f t="shared" si="18"/>
        <v>5</v>
      </c>
      <c r="AA12" s="15" t="s">
        <v>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20</v>
      </c>
      <c r="AH12" s="19">
        <f>'8.Spieltag'!AI12</f>
        <v>151</v>
      </c>
      <c r="AI12" s="20">
        <f t="shared" si="9"/>
        <v>171</v>
      </c>
      <c r="AJ12" s="21">
        <f t="shared" si="10"/>
        <v>7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2</v>
      </c>
      <c r="D13" s="16" t="s">
        <v>96</v>
      </c>
      <c r="E13" s="17">
        <f t="shared" si="11"/>
        <v>0</v>
      </c>
      <c r="F13" s="15" t="s">
        <v>96</v>
      </c>
      <c r="G13" s="16" t="s">
        <v>95</v>
      </c>
      <c r="H13" s="17">
        <f t="shared" si="12"/>
        <v>8</v>
      </c>
      <c r="I13" s="15" t="s">
        <v>97</v>
      </c>
      <c r="J13" s="16" t="s">
        <v>12</v>
      </c>
      <c r="K13" s="17" t="str">
        <f t="shared" si="13"/>
        <v>2</v>
      </c>
      <c r="L13" s="15" t="s">
        <v>12</v>
      </c>
      <c r="M13" s="16" t="s">
        <v>12</v>
      </c>
      <c r="N13" s="17">
        <f t="shared" si="14"/>
        <v>0</v>
      </c>
      <c r="O13" s="15" t="s">
        <v>95</v>
      </c>
      <c r="P13" s="16" t="s">
        <v>12</v>
      </c>
      <c r="Q13" s="17">
        <f t="shared" si="15"/>
        <v>0</v>
      </c>
      <c r="R13" s="15" t="s">
        <v>96</v>
      </c>
      <c r="S13" s="16" t="s">
        <v>12</v>
      </c>
      <c r="T13" s="17">
        <f t="shared" si="16"/>
        <v>0</v>
      </c>
      <c r="U13" s="15" t="s">
        <v>2</v>
      </c>
      <c r="V13" s="16" t="s">
        <v>95</v>
      </c>
      <c r="W13" s="17" t="str">
        <f t="shared" si="17"/>
        <v>2</v>
      </c>
      <c r="X13" s="15" t="s">
        <v>12</v>
      </c>
      <c r="Y13" s="16" t="s">
        <v>95</v>
      </c>
      <c r="Z13" s="17">
        <f t="shared" si="18"/>
        <v>0</v>
      </c>
      <c r="AA13" s="15" t="s">
        <v>13</v>
      </c>
      <c r="AB13" s="16" t="s">
        <v>96</v>
      </c>
      <c r="AC13" s="17">
        <f t="shared" si="19"/>
        <v>0</v>
      </c>
      <c r="AD13" s="24"/>
      <c r="AE13" s="22"/>
      <c r="AF13" s="17"/>
      <c r="AG13" s="18">
        <f t="shared" si="8"/>
        <v>12</v>
      </c>
      <c r="AH13" s="19">
        <f>'8.Spieltag'!AI13</f>
        <v>117</v>
      </c>
      <c r="AI13" s="20">
        <f t="shared" si="9"/>
        <v>129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16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1"/>
        <v>0</v>
      </c>
      <c r="F14" s="15" t="s">
        <v>12</v>
      </c>
      <c r="G14" s="16" t="s">
        <v>12</v>
      </c>
      <c r="H14" s="17">
        <f t="shared" si="12"/>
        <v>0</v>
      </c>
      <c r="I14" s="15" t="s">
        <v>95</v>
      </c>
      <c r="J14" s="16" t="s">
        <v>96</v>
      </c>
      <c r="K14" s="17" t="str">
        <f t="shared" si="13"/>
        <v>3</v>
      </c>
      <c r="L14" s="15" t="s">
        <v>95</v>
      </c>
      <c r="M14" s="16" t="s">
        <v>95</v>
      </c>
      <c r="N14" s="17">
        <f t="shared" si="14"/>
        <v>0</v>
      </c>
      <c r="O14" s="15" t="s">
        <v>96</v>
      </c>
      <c r="P14" s="16" t="s">
        <v>95</v>
      </c>
      <c r="Q14" s="17">
        <f t="shared" si="15"/>
        <v>0</v>
      </c>
      <c r="R14" s="15" t="s">
        <v>12</v>
      </c>
      <c r="S14" s="16" t="s">
        <v>95</v>
      </c>
      <c r="T14" s="17" t="str">
        <f t="shared" si="16"/>
        <v>3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13</v>
      </c>
      <c r="AH14" s="19">
        <f>'8.Spieltag'!AI14</f>
        <v>136</v>
      </c>
      <c r="AI14" s="20">
        <f t="shared" si="9"/>
        <v>149</v>
      </c>
      <c r="AJ14" s="21">
        <f t="shared" si="10"/>
        <v>16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95</v>
      </c>
      <c r="G15" s="16" t="s">
        <v>12</v>
      </c>
      <c r="H15" s="17">
        <f t="shared" si="12"/>
        <v>8</v>
      </c>
      <c r="I15" s="15" t="s">
        <v>12</v>
      </c>
      <c r="J15" s="16" t="s">
        <v>95</v>
      </c>
      <c r="K15" s="17" t="str">
        <f t="shared" si="13"/>
        <v>3</v>
      </c>
      <c r="L15" s="15" t="s">
        <v>95</v>
      </c>
      <c r="M15" s="16" t="s">
        <v>12</v>
      </c>
      <c r="N15" s="17" t="str">
        <f t="shared" si="14"/>
        <v>3</v>
      </c>
      <c r="O15" s="15" t="s">
        <v>12</v>
      </c>
      <c r="P15" s="16" t="s">
        <v>95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2</v>
      </c>
      <c r="V15" s="16" t="s">
        <v>95</v>
      </c>
      <c r="W15" s="17" t="str">
        <f t="shared" si="17"/>
        <v>2</v>
      </c>
      <c r="X15" s="15" t="s">
        <v>12</v>
      </c>
      <c r="Y15" s="16" t="s">
        <v>12</v>
      </c>
      <c r="Z15" s="17" t="str">
        <f t="shared" si="18"/>
        <v>3</v>
      </c>
      <c r="AA15" s="15" t="s">
        <v>2</v>
      </c>
      <c r="AB15" s="16" t="s">
        <v>96</v>
      </c>
      <c r="AC15" s="17">
        <f t="shared" si="19"/>
        <v>0</v>
      </c>
      <c r="AD15" s="24"/>
      <c r="AE15" s="22"/>
      <c r="AF15" s="17"/>
      <c r="AG15" s="18">
        <f t="shared" si="8"/>
        <v>19</v>
      </c>
      <c r="AH15" s="19">
        <f>'8.Spieltag'!AI15</f>
        <v>157</v>
      </c>
      <c r="AI15" s="20">
        <f t="shared" si="9"/>
        <v>176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96</v>
      </c>
      <c r="G16" s="16" t="s">
        <v>95</v>
      </c>
      <c r="H16" s="17">
        <f t="shared" si="12"/>
        <v>8</v>
      </c>
      <c r="I16" s="15" t="s">
        <v>95</v>
      </c>
      <c r="J16" s="16" t="s">
        <v>95</v>
      </c>
      <c r="K16" s="17">
        <f t="shared" si="13"/>
        <v>0</v>
      </c>
      <c r="L16" s="15" t="s">
        <v>12</v>
      </c>
      <c r="M16" s="16" t="s">
        <v>95</v>
      </c>
      <c r="N16" s="17">
        <f t="shared" si="14"/>
        <v>0</v>
      </c>
      <c r="O16" s="15" t="s">
        <v>95</v>
      </c>
      <c r="P16" s="16" t="s">
        <v>96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2</v>
      </c>
      <c r="V16" s="16" t="s">
        <v>96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10</v>
      </c>
      <c r="AH16" s="19">
        <f>'8.Spieltag'!AI16</f>
        <v>127</v>
      </c>
      <c r="AI16" s="20">
        <f t="shared" si="9"/>
        <v>137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1"/>
        <v>0</v>
      </c>
      <c r="F17" s="15" t="s">
        <v>12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IF(OR(EXACT($F$7,F17)*(EXACT($G$7,G17)))=TRUE,$AN$9,IF(($G$7-$F$7=G17-F17),$AN$8,IF(OR(EXACT($F$7&gt;$G$7,F17&gt;G17)*EXACT($F$7=$G$7,F17=G17)*EXACT($F$7&lt;$G$7,F17&lt;G17)),$AN$7,0)))*2</f>
        <v>0</v>
      </c>
      <c r="I17" s="15" t="s">
        <v>12</v>
      </c>
      <c r="J17" s="16" t="s">
        <v>2</v>
      </c>
      <c r="K17" s="17">
        <f t="shared" si="13"/>
        <v>0</v>
      </c>
      <c r="L17" s="15" t="s">
        <v>95</v>
      </c>
      <c r="M17" s="16" t="s">
        <v>12</v>
      </c>
      <c r="N17" s="17" t="str">
        <f t="shared" si="14"/>
        <v>3</v>
      </c>
      <c r="O17" s="15" t="s">
        <v>2</v>
      </c>
      <c r="P17" s="16" t="s">
        <v>95</v>
      </c>
      <c r="Q17" s="17">
        <f t="shared" si="15"/>
        <v>0</v>
      </c>
      <c r="R17" s="15" t="s">
        <v>2</v>
      </c>
      <c r="S17" s="16" t="s">
        <v>95</v>
      </c>
      <c r="T17" s="17" t="str">
        <f t="shared" si="16"/>
        <v>2</v>
      </c>
      <c r="U17" s="15" t="s">
        <v>12</v>
      </c>
      <c r="V17" s="16" t="s">
        <v>12</v>
      </c>
      <c r="W17" s="17">
        <f t="shared" si="17"/>
        <v>0</v>
      </c>
      <c r="X17" s="15" t="s">
        <v>12</v>
      </c>
      <c r="Y17" s="16" t="s">
        <v>12</v>
      </c>
      <c r="Z17" s="17" t="str">
        <f t="shared" si="18"/>
        <v>3</v>
      </c>
      <c r="AA17" s="15" t="s">
        <v>2</v>
      </c>
      <c r="AB17" s="16" t="s">
        <v>96</v>
      </c>
      <c r="AC17" s="17">
        <f t="shared" si="19"/>
        <v>0</v>
      </c>
      <c r="AD17" s="24"/>
      <c r="AE17" s="22"/>
      <c r="AF17" s="17"/>
      <c r="AG17" s="18">
        <f t="shared" si="8"/>
        <v>8</v>
      </c>
      <c r="AH17" s="19">
        <f>'8.Spieltag'!AI17</f>
        <v>85</v>
      </c>
      <c r="AI17" s="20">
        <f t="shared" si="9"/>
        <v>93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1"/>
        <v>0</v>
      </c>
      <c r="F18" s="15" t="s">
        <v>95</v>
      </c>
      <c r="G18" s="16" t="s">
        <v>12</v>
      </c>
      <c r="H18" s="17">
        <f t="shared" si="12"/>
        <v>8</v>
      </c>
      <c r="I18" s="15" t="s">
        <v>12</v>
      </c>
      <c r="J18" s="16" t="s">
        <v>96</v>
      </c>
      <c r="K18" s="17" t="str">
        <f t="shared" si="13"/>
        <v>2</v>
      </c>
      <c r="L18" s="15" t="s">
        <v>12</v>
      </c>
      <c r="M18" s="16" t="s">
        <v>95</v>
      </c>
      <c r="N18" s="17">
        <f t="shared" si="14"/>
        <v>0</v>
      </c>
      <c r="O18" s="15" t="s">
        <v>95</v>
      </c>
      <c r="P18" s="16" t="s">
        <v>96</v>
      </c>
      <c r="Q18" s="17">
        <f t="shared" si="15"/>
        <v>0</v>
      </c>
      <c r="R18" s="15" t="s">
        <v>96</v>
      </c>
      <c r="S18" s="16" t="s">
        <v>95</v>
      </c>
      <c r="T18" s="17">
        <f t="shared" si="16"/>
        <v>0</v>
      </c>
      <c r="U18" s="15" t="s">
        <v>12</v>
      </c>
      <c r="V18" s="16" t="s">
        <v>96</v>
      </c>
      <c r="W18" s="17" t="str">
        <f t="shared" si="17"/>
        <v>2</v>
      </c>
      <c r="X18" s="15" t="s">
        <v>95</v>
      </c>
      <c r="Y18" s="16" t="s">
        <v>96</v>
      </c>
      <c r="Z18" s="17">
        <f t="shared" si="18"/>
        <v>0</v>
      </c>
      <c r="AA18" s="15" t="s">
        <v>12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12</v>
      </c>
      <c r="AH18" s="19">
        <f>'8.Spieltag'!AI18</f>
        <v>139</v>
      </c>
      <c r="AI18" s="20">
        <f t="shared" si="9"/>
        <v>151</v>
      </c>
      <c r="AJ18" s="21">
        <f t="shared" si="10"/>
        <v>15</v>
      </c>
      <c r="AK18" s="1"/>
    </row>
    <row r="19" spans="1:37" ht="24.95" customHeight="1" thickBot="1" x14ac:dyDescent="0.25">
      <c r="A19" s="25">
        <f>AJ19</f>
        <v>4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1"/>
        <v>0</v>
      </c>
      <c r="F19" s="15" t="s">
        <v>96</v>
      </c>
      <c r="G19" s="16" t="s">
        <v>95</v>
      </c>
      <c r="H19" s="17">
        <f t="shared" si="12"/>
        <v>8</v>
      </c>
      <c r="I19" s="15" t="s">
        <v>2</v>
      </c>
      <c r="J19" s="16" t="s">
        <v>95</v>
      </c>
      <c r="K19" s="17" t="str">
        <f t="shared" si="13"/>
        <v>2</v>
      </c>
      <c r="L19" s="15" t="s">
        <v>12</v>
      </c>
      <c r="M19" s="16" t="s">
        <v>95</v>
      </c>
      <c r="N19" s="17">
        <f t="shared" si="14"/>
        <v>0</v>
      </c>
      <c r="O19" s="15" t="s">
        <v>12</v>
      </c>
      <c r="P19" s="16" t="s">
        <v>95</v>
      </c>
      <c r="Q19" s="17">
        <f t="shared" si="15"/>
        <v>0</v>
      </c>
      <c r="R19" s="15" t="s">
        <v>95</v>
      </c>
      <c r="S19" s="16" t="s">
        <v>95</v>
      </c>
      <c r="T19" s="17">
        <f t="shared" si="16"/>
        <v>0</v>
      </c>
      <c r="U19" s="15" t="s">
        <v>12</v>
      </c>
      <c r="V19" s="16" t="s">
        <v>96</v>
      </c>
      <c r="W19" s="17" t="str">
        <f t="shared" si="17"/>
        <v>2</v>
      </c>
      <c r="X19" s="15" t="s">
        <v>95</v>
      </c>
      <c r="Y19" s="16" t="s">
        <v>95</v>
      </c>
      <c r="Z19" s="17" t="str">
        <f t="shared" si="18"/>
        <v>5</v>
      </c>
      <c r="AA19" s="15" t="s">
        <v>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'8.Spieltag'!AI19</f>
        <v>158</v>
      </c>
      <c r="AI19" s="20">
        <f t="shared" si="9"/>
        <v>175</v>
      </c>
      <c r="AJ19" s="21">
        <f t="shared" si="10"/>
        <v>4</v>
      </c>
      <c r="AK19" s="1"/>
    </row>
    <row r="20" spans="1:37" ht="24.95" customHeight="1" thickBot="1" x14ac:dyDescent="0.25">
      <c r="A20" s="25">
        <f>AJ20</f>
        <v>14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2"/>
        <v>8</v>
      </c>
      <c r="I20" s="15" t="s">
        <v>12</v>
      </c>
      <c r="J20" s="16" t="s">
        <v>96</v>
      </c>
      <c r="K20" s="17" t="str">
        <f t="shared" si="13"/>
        <v>2</v>
      </c>
      <c r="L20" s="15" t="s">
        <v>12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2</v>
      </c>
      <c r="X20" s="15" t="s">
        <v>95</v>
      </c>
      <c r="Y20" s="16" t="s">
        <v>96</v>
      </c>
      <c r="Z20" s="17">
        <f t="shared" si="18"/>
        <v>0</v>
      </c>
      <c r="AA20" s="15" t="s">
        <v>2</v>
      </c>
      <c r="AB20" s="16" t="s">
        <v>96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'8.Spieltag'!AI20</f>
        <v>141</v>
      </c>
      <c r="AI20" s="20">
        <f t="shared" si="9"/>
        <v>153</v>
      </c>
      <c r="AJ20" s="21">
        <f t="shared" si="10"/>
        <v>14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2"/>
        <v>8</v>
      </c>
      <c r="I21" s="15" t="s">
        <v>12</v>
      </c>
      <c r="J21" s="16" t="s">
        <v>95</v>
      </c>
      <c r="K21" s="17" t="str">
        <f t="shared" si="13"/>
        <v>3</v>
      </c>
      <c r="L21" s="15" t="s">
        <v>2</v>
      </c>
      <c r="M21" s="16" t="s">
        <v>12</v>
      </c>
      <c r="N21" s="17">
        <f t="shared" si="14"/>
        <v>0</v>
      </c>
      <c r="O21" s="15" t="s">
        <v>12</v>
      </c>
      <c r="P21" s="16" t="s">
        <v>95</v>
      </c>
      <c r="Q21" s="17">
        <f t="shared" si="15"/>
        <v>0</v>
      </c>
      <c r="R21" s="15" t="s">
        <v>95</v>
      </c>
      <c r="S21" s="16" t="s">
        <v>12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2</v>
      </c>
      <c r="X21" s="15" t="s">
        <v>95</v>
      </c>
      <c r="Y21" s="16" t="s">
        <v>95</v>
      </c>
      <c r="Z21" s="17" t="str">
        <f t="shared" si="18"/>
        <v>5</v>
      </c>
      <c r="AA21" s="15" t="s">
        <v>12</v>
      </c>
      <c r="AB21" s="16" t="s">
        <v>96</v>
      </c>
      <c r="AC21" s="17">
        <f t="shared" si="19"/>
        <v>0</v>
      </c>
      <c r="AD21" s="24"/>
      <c r="AE21" s="22"/>
      <c r="AF21" s="17"/>
      <c r="AG21" s="18">
        <f>E21+H21+K21+N21+Q21+T21+W21+Z21+AC21+AF21</f>
        <v>18</v>
      </c>
      <c r="AH21" s="19">
        <f>'8.Spieltag'!AI21</f>
        <v>156</v>
      </c>
      <c r="AI21" s="20">
        <f t="shared" si="9"/>
        <v>174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96</v>
      </c>
      <c r="G22" s="16" t="s">
        <v>12</v>
      </c>
      <c r="H22" s="17">
        <f t="shared" si="12"/>
        <v>8</v>
      </c>
      <c r="I22" s="15" t="s">
        <v>12</v>
      </c>
      <c r="J22" s="16" t="s">
        <v>95</v>
      </c>
      <c r="K22" s="17" t="str">
        <f t="shared" si="13"/>
        <v>3</v>
      </c>
      <c r="L22" s="15" t="s">
        <v>12</v>
      </c>
      <c r="M22" s="16" t="s">
        <v>96</v>
      </c>
      <c r="N22" s="17">
        <f t="shared" si="14"/>
        <v>0</v>
      </c>
      <c r="O22" s="15" t="s">
        <v>95</v>
      </c>
      <c r="P22" s="16" t="s">
        <v>95</v>
      </c>
      <c r="Q22" s="17" t="str">
        <f t="shared" si="15"/>
        <v>3</v>
      </c>
      <c r="R22" s="15" t="s">
        <v>12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96</v>
      </c>
      <c r="AC22" s="17">
        <f t="shared" si="19"/>
        <v>0</v>
      </c>
      <c r="AD22" s="24"/>
      <c r="AE22" s="22"/>
      <c r="AF22" s="17"/>
      <c r="AG22" s="18">
        <f>E22+H22+K22+N22+Q22+T22+W22+Z22+AC22+AF22</f>
        <v>19</v>
      </c>
      <c r="AH22" s="19">
        <f>'8.Spieltag'!AI22</f>
        <v>146</v>
      </c>
      <c r="AI22" s="20">
        <f t="shared" si="9"/>
        <v>165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'8.Spieltag'!AI23</f>
        <v>88</v>
      </c>
      <c r="AI23" s="20">
        <f t="shared" si="9"/>
        <v>88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"/>
        <v>3</v>
      </c>
      <c r="F24" s="15" t="s">
        <v>95</v>
      </c>
      <c r="G24" s="16" t="s">
        <v>12</v>
      </c>
      <c r="H24" s="17">
        <f t="shared" si="12"/>
        <v>8</v>
      </c>
      <c r="I24" s="15" t="s">
        <v>97</v>
      </c>
      <c r="J24" s="16" t="s">
        <v>95</v>
      </c>
      <c r="K24" s="17" t="str">
        <f t="shared" si="13"/>
        <v>2</v>
      </c>
      <c r="L24" s="15" t="s">
        <v>12</v>
      </c>
      <c r="M24" s="16" t="s">
        <v>95</v>
      </c>
      <c r="N24" s="17">
        <f t="shared" si="2"/>
        <v>0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3</v>
      </c>
      <c r="U24" s="15" t="s">
        <v>2</v>
      </c>
      <c r="V24" s="16" t="s">
        <v>12</v>
      </c>
      <c r="W24" s="17" t="str">
        <f t="shared" si="5"/>
        <v>2</v>
      </c>
      <c r="X24" s="15" t="s">
        <v>12</v>
      </c>
      <c r="Y24" s="16" t="s">
        <v>95</v>
      </c>
      <c r="Z24" s="17">
        <f t="shared" si="6"/>
        <v>0</v>
      </c>
      <c r="AA24" s="15" t="s">
        <v>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29">E24+H24+K24+N24+Q24+T24+W24+Z24+AC24+AF24</f>
        <v>18</v>
      </c>
      <c r="AH24" s="19">
        <f>'8.Spieltag'!AI24</f>
        <v>151</v>
      </c>
      <c r="AI24" s="20">
        <f t="shared" ref="AI24:AI26" si="30">AG24+AH24</f>
        <v>169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"/>
        <v>0</v>
      </c>
      <c r="F25" s="15" t="s">
        <v>96</v>
      </c>
      <c r="G25" s="16" t="s">
        <v>95</v>
      </c>
      <c r="H25" s="17">
        <f t="shared" si="12"/>
        <v>8</v>
      </c>
      <c r="I25" s="15" t="s">
        <v>12</v>
      </c>
      <c r="J25" s="16" t="s">
        <v>95</v>
      </c>
      <c r="K25" s="17" t="str">
        <f t="shared" si="13"/>
        <v>3</v>
      </c>
      <c r="L25" s="15" t="s">
        <v>2</v>
      </c>
      <c r="M25" s="16" t="s">
        <v>95</v>
      </c>
      <c r="N25" s="17">
        <f t="shared" si="2"/>
        <v>0</v>
      </c>
      <c r="O25" s="15" t="s">
        <v>12</v>
      </c>
      <c r="P25" s="16" t="s">
        <v>96</v>
      </c>
      <c r="Q25" s="17">
        <f t="shared" si="3"/>
        <v>0</v>
      </c>
      <c r="R25" s="15" t="s">
        <v>95</v>
      </c>
      <c r="S25" s="16" t="s">
        <v>96</v>
      </c>
      <c r="T25" s="17" t="str">
        <f t="shared" si="4"/>
        <v>3</v>
      </c>
      <c r="U25" s="15" t="s">
        <v>12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29"/>
        <v>16</v>
      </c>
      <c r="AH25" s="19">
        <f>'8.Spieltag'!AI25</f>
        <v>141</v>
      </c>
      <c r="AI25" s="20">
        <f t="shared" si="30"/>
        <v>157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11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2</v>
      </c>
      <c r="H26" s="17">
        <f t="shared" si="12"/>
        <v>8</v>
      </c>
      <c r="I26" s="15" t="s">
        <v>12</v>
      </c>
      <c r="J26" s="16" t="s">
        <v>95</v>
      </c>
      <c r="K26" s="17" t="str">
        <f t="shared" si="13"/>
        <v>3</v>
      </c>
      <c r="L26" s="15" t="s">
        <v>95</v>
      </c>
      <c r="M26" s="16" t="s">
        <v>95</v>
      </c>
      <c r="N26" s="17">
        <f t="shared" si="2"/>
        <v>0</v>
      </c>
      <c r="O26" s="15" t="s">
        <v>95</v>
      </c>
      <c r="P26" s="16" t="s">
        <v>12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95</v>
      </c>
      <c r="Z26" s="17">
        <f t="shared" si="6"/>
        <v>0</v>
      </c>
      <c r="AA26" s="15" t="s">
        <v>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9"/>
        <v>13</v>
      </c>
      <c r="AH26" s="19">
        <f>'8.Spieltag'!AI26</f>
        <v>147</v>
      </c>
      <c r="AI26" s="20">
        <f t="shared" si="30"/>
        <v>160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32">AJ27</f>
        <v>23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si="12"/>
        <v>8</v>
      </c>
      <c r="I27" s="15" t="s">
        <v>95</v>
      </c>
      <c r="J27" s="16" t="s">
        <v>95</v>
      </c>
      <c r="K27" s="17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2</v>
      </c>
      <c r="N27" s="17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96</v>
      </c>
      <c r="Q27" s="17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5" t="s">
        <v>97</v>
      </c>
      <c r="V27" s="16" t="s">
        <v>96</v>
      </c>
      <c r="W27" s="17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5" t="s">
        <v>95</v>
      </c>
      <c r="Y27" s="16" t="s">
        <v>12</v>
      </c>
      <c r="Z27" s="17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41">E27+H27+K27+N27+Q27+T27+W27+Z27+AC27+AF27</f>
        <v>18</v>
      </c>
      <c r="AH27" s="19">
        <f>'8.Spieltag'!AI27</f>
        <v>110</v>
      </c>
      <c r="AI27" s="20">
        <f t="shared" ref="AI27:AI32" si="42">AG27+AH27</f>
        <v>128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32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12</v>
      </c>
      <c r="J28" s="16" t="s">
        <v>96</v>
      </c>
      <c r="K28" s="17" t="str">
        <f t="shared" si="34"/>
        <v>2</v>
      </c>
      <c r="L28" s="15" t="s">
        <v>95</v>
      </c>
      <c r="M28" s="16" t="s">
        <v>12</v>
      </c>
      <c r="N28" s="17" t="str">
        <f t="shared" si="35"/>
        <v>3</v>
      </c>
      <c r="O28" s="15" t="s">
        <v>95</v>
      </c>
      <c r="P28" s="16" t="s">
        <v>96</v>
      </c>
      <c r="Q28" s="17">
        <f t="shared" si="36"/>
        <v>0</v>
      </c>
      <c r="R28" s="15" t="s">
        <v>96</v>
      </c>
      <c r="S28" s="16" t="s">
        <v>95</v>
      </c>
      <c r="T28" s="17">
        <f t="shared" si="37"/>
        <v>0</v>
      </c>
      <c r="U28" s="15" t="s">
        <v>95</v>
      </c>
      <c r="V28" s="16" t="s">
        <v>95</v>
      </c>
      <c r="W28" s="17">
        <f t="shared" si="38"/>
        <v>0</v>
      </c>
      <c r="X28" s="15" t="s">
        <v>12</v>
      </c>
      <c r="Y28" s="16" t="s">
        <v>96</v>
      </c>
      <c r="Z28" s="17">
        <f t="shared" si="39"/>
        <v>0</v>
      </c>
      <c r="AA28" s="15" t="s">
        <v>95</v>
      </c>
      <c r="AB28" s="16" t="s">
        <v>96</v>
      </c>
      <c r="AC28" s="17">
        <f t="shared" si="40"/>
        <v>0</v>
      </c>
      <c r="AD28" s="24"/>
      <c r="AE28" s="22"/>
      <c r="AF28" s="17"/>
      <c r="AG28" s="18">
        <f t="shared" si="41"/>
        <v>5</v>
      </c>
      <c r="AH28" s="19">
        <f>'8.Spieltag'!AI28</f>
        <v>118</v>
      </c>
      <c r="AI28" s="20">
        <f t="shared" si="42"/>
        <v>123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32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3"/>
        <v>0</v>
      </c>
      <c r="F29" s="15" t="s">
        <v>95</v>
      </c>
      <c r="G29" s="16" t="s">
        <v>12</v>
      </c>
      <c r="H29" s="17">
        <f t="shared" si="12"/>
        <v>8</v>
      </c>
      <c r="I29" s="15" t="s">
        <v>12</v>
      </c>
      <c r="J29" s="16" t="s">
        <v>95</v>
      </c>
      <c r="K29" s="17" t="str">
        <f t="shared" si="34"/>
        <v>3</v>
      </c>
      <c r="L29" s="15" t="s">
        <v>95</v>
      </c>
      <c r="M29" s="16" t="s">
        <v>96</v>
      </c>
      <c r="N29" s="17">
        <f t="shared" si="35"/>
        <v>0</v>
      </c>
      <c r="O29" s="15" t="s">
        <v>95</v>
      </c>
      <c r="P29" s="16" t="s">
        <v>95</v>
      </c>
      <c r="Q29" s="17" t="str">
        <f t="shared" si="36"/>
        <v>3</v>
      </c>
      <c r="R29" s="15" t="s">
        <v>12</v>
      </c>
      <c r="S29" s="16" t="s">
        <v>95</v>
      </c>
      <c r="T29" s="17" t="str">
        <f t="shared" si="37"/>
        <v>3</v>
      </c>
      <c r="U29" s="15" t="s">
        <v>12</v>
      </c>
      <c r="V29" s="16" t="s">
        <v>95</v>
      </c>
      <c r="W29" s="17" t="str">
        <f t="shared" si="38"/>
        <v>2</v>
      </c>
      <c r="X29" s="15" t="s">
        <v>95</v>
      </c>
      <c r="Y29" s="16" t="s">
        <v>12</v>
      </c>
      <c r="Z29" s="17">
        <f t="shared" si="39"/>
        <v>0</v>
      </c>
      <c r="AA29" s="15" t="s">
        <v>12</v>
      </c>
      <c r="AB29" s="16" t="s">
        <v>95</v>
      </c>
      <c r="AC29" s="17">
        <f t="shared" si="40"/>
        <v>0</v>
      </c>
      <c r="AD29" s="24"/>
      <c r="AE29" s="22"/>
      <c r="AF29" s="17"/>
      <c r="AG29" s="18">
        <f t="shared" si="41"/>
        <v>19</v>
      </c>
      <c r="AH29" s="19">
        <f>'8.Spieltag'!AI29</f>
        <v>157</v>
      </c>
      <c r="AI29" s="20">
        <f t="shared" si="42"/>
        <v>176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32"/>
        <v>21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33"/>
        <v>0</v>
      </c>
      <c r="F30" s="15" t="s">
        <v>95</v>
      </c>
      <c r="G30" s="16" t="s">
        <v>2</v>
      </c>
      <c r="H30" s="17">
        <f t="shared" si="12"/>
        <v>8</v>
      </c>
      <c r="I30" s="15" t="s">
        <v>2</v>
      </c>
      <c r="J30" s="16" t="s">
        <v>12</v>
      </c>
      <c r="K30" s="17" t="str">
        <f t="shared" si="34"/>
        <v>3</v>
      </c>
      <c r="L30" s="15" t="s">
        <v>12</v>
      </c>
      <c r="M30" s="16" t="s">
        <v>12</v>
      </c>
      <c r="N30" s="17">
        <f t="shared" si="35"/>
        <v>0</v>
      </c>
      <c r="O30" s="15" t="s">
        <v>96</v>
      </c>
      <c r="P30" s="16" t="s">
        <v>96</v>
      </c>
      <c r="Q30" s="17" t="str">
        <f t="shared" si="36"/>
        <v>3</v>
      </c>
      <c r="R30" s="15" t="s">
        <v>95</v>
      </c>
      <c r="S30" s="16" t="s">
        <v>96</v>
      </c>
      <c r="T30" s="17" t="str">
        <f t="shared" si="37"/>
        <v>3</v>
      </c>
      <c r="U30" s="15" t="s">
        <v>2</v>
      </c>
      <c r="V30" s="16" t="s">
        <v>96</v>
      </c>
      <c r="W30" s="17" t="str">
        <f t="shared" si="38"/>
        <v>2</v>
      </c>
      <c r="X30" s="15" t="s">
        <v>12</v>
      </c>
      <c r="Y30" s="16" t="s">
        <v>96</v>
      </c>
      <c r="Z30" s="17">
        <f t="shared" si="39"/>
        <v>0</v>
      </c>
      <c r="AA30" s="15" t="s">
        <v>95</v>
      </c>
      <c r="AB30" s="16" t="s">
        <v>95</v>
      </c>
      <c r="AC30" s="17" t="str">
        <f t="shared" si="40"/>
        <v>3</v>
      </c>
      <c r="AD30" s="24"/>
      <c r="AE30" s="22"/>
      <c r="AF30" s="17"/>
      <c r="AG30" s="18">
        <f t="shared" si="41"/>
        <v>22</v>
      </c>
      <c r="AH30" s="19">
        <f>'8.Spieltag'!AI30</f>
        <v>114</v>
      </c>
      <c r="AI30" s="20">
        <f t="shared" si="42"/>
        <v>136</v>
      </c>
      <c r="AJ30" s="21">
        <f t="shared" si="10"/>
        <v>21</v>
      </c>
      <c r="AK30" s="1"/>
    </row>
    <row r="31" spans="1:37" ht="28.15" customHeight="1" thickBot="1" x14ac:dyDescent="0.25">
      <c r="A31" s="25">
        <f t="shared" si="32"/>
        <v>10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3"/>
        <v>0</v>
      </c>
      <c r="F31" s="15" t="s">
        <v>95</v>
      </c>
      <c r="G31" s="16" t="s">
        <v>12</v>
      </c>
      <c r="H31" s="17">
        <f t="shared" si="12"/>
        <v>8</v>
      </c>
      <c r="I31" s="15" t="s">
        <v>95</v>
      </c>
      <c r="J31" s="16" t="s">
        <v>95</v>
      </c>
      <c r="K31" s="17">
        <f t="shared" si="34"/>
        <v>0</v>
      </c>
      <c r="L31" s="15" t="s">
        <v>12</v>
      </c>
      <c r="M31" s="16" t="s">
        <v>95</v>
      </c>
      <c r="N31" s="17">
        <f t="shared" si="35"/>
        <v>0</v>
      </c>
      <c r="O31" s="15" t="s">
        <v>12</v>
      </c>
      <c r="P31" s="16" t="s">
        <v>95</v>
      </c>
      <c r="Q31" s="17">
        <f t="shared" si="36"/>
        <v>0</v>
      </c>
      <c r="R31" s="15" t="s">
        <v>96</v>
      </c>
      <c r="S31" s="16" t="s">
        <v>12</v>
      </c>
      <c r="T31" s="17">
        <f t="shared" si="37"/>
        <v>0</v>
      </c>
      <c r="U31" s="15" t="s">
        <v>12</v>
      </c>
      <c r="V31" s="16" t="s">
        <v>95</v>
      </c>
      <c r="W31" s="17" t="str">
        <f t="shared" si="38"/>
        <v>2</v>
      </c>
      <c r="X31" s="15" t="s">
        <v>95</v>
      </c>
      <c r="Y31" s="16" t="s">
        <v>96</v>
      </c>
      <c r="Z31" s="17">
        <f t="shared" si="39"/>
        <v>0</v>
      </c>
      <c r="AA31" s="15" t="s">
        <v>12</v>
      </c>
      <c r="AB31" s="16" t="s">
        <v>96</v>
      </c>
      <c r="AC31" s="17">
        <f t="shared" si="40"/>
        <v>0</v>
      </c>
      <c r="AD31" s="24"/>
      <c r="AE31" s="22"/>
      <c r="AF31" s="17"/>
      <c r="AG31" s="18">
        <f t="shared" si="41"/>
        <v>10</v>
      </c>
      <c r="AH31" s="19">
        <f>'8.Spieltag'!AI31</f>
        <v>154</v>
      </c>
      <c r="AI31" s="20">
        <f t="shared" si="42"/>
        <v>164</v>
      </c>
      <c r="AJ31" s="21">
        <f t="shared" si="10"/>
        <v>10</v>
      </c>
      <c r="AK31" s="1"/>
    </row>
    <row r="32" spans="1:37" ht="28.15" customHeight="1" thickBot="1" x14ac:dyDescent="0.25">
      <c r="A32" s="25">
        <f t="shared" si="32"/>
        <v>17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33"/>
        <v>0</v>
      </c>
      <c r="F32" s="15" t="s">
        <v>95</v>
      </c>
      <c r="G32" s="16" t="s">
        <v>12</v>
      </c>
      <c r="H32" s="17">
        <f t="shared" si="12"/>
        <v>8</v>
      </c>
      <c r="I32" s="15" t="s">
        <v>95</v>
      </c>
      <c r="J32" s="16" t="s">
        <v>96</v>
      </c>
      <c r="K32" s="17" t="str">
        <f t="shared" si="34"/>
        <v>3</v>
      </c>
      <c r="L32" s="15" t="s">
        <v>12</v>
      </c>
      <c r="M32" s="16" t="s">
        <v>95</v>
      </c>
      <c r="N32" s="17">
        <f t="shared" si="35"/>
        <v>0</v>
      </c>
      <c r="O32" s="15" t="s">
        <v>12</v>
      </c>
      <c r="P32" s="16" t="s">
        <v>96</v>
      </c>
      <c r="Q32" s="17">
        <f t="shared" si="36"/>
        <v>0</v>
      </c>
      <c r="R32" s="15" t="s">
        <v>95</v>
      </c>
      <c r="S32" s="16" t="s">
        <v>95</v>
      </c>
      <c r="T32" s="17">
        <f t="shared" si="37"/>
        <v>0</v>
      </c>
      <c r="U32" s="15" t="s">
        <v>12</v>
      </c>
      <c r="V32" s="16" t="s">
        <v>95</v>
      </c>
      <c r="W32" s="17" t="str">
        <f t="shared" si="38"/>
        <v>2</v>
      </c>
      <c r="X32" s="15" t="s">
        <v>12</v>
      </c>
      <c r="Y32" s="16" t="s">
        <v>95</v>
      </c>
      <c r="Z32" s="17">
        <f t="shared" si="39"/>
        <v>0</v>
      </c>
      <c r="AA32" s="15" t="s">
        <v>12</v>
      </c>
      <c r="AB32" s="16" t="s">
        <v>96</v>
      </c>
      <c r="AC32" s="17">
        <f t="shared" si="40"/>
        <v>0</v>
      </c>
      <c r="AD32" s="24"/>
      <c r="AE32" s="22"/>
      <c r="AF32" s="17"/>
      <c r="AG32" s="18">
        <f t="shared" si="41"/>
        <v>13</v>
      </c>
      <c r="AH32" s="19">
        <f>'8.Spieltag'!AI32</f>
        <v>135</v>
      </c>
      <c r="AI32" s="20">
        <f t="shared" si="42"/>
        <v>148</v>
      </c>
      <c r="AJ32" s="21">
        <f t="shared" si="10"/>
        <v>17</v>
      </c>
      <c r="AK32" s="1"/>
    </row>
    <row r="33" spans="1:37" ht="28.15" customHeight="1" thickBot="1" x14ac:dyDescent="0.25">
      <c r="A33" s="25">
        <f t="shared" si="32"/>
        <v>19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si="12"/>
        <v>8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51">E33+H33+K33+N33+Q33+T33+W33+Z33+AC33+AF33</f>
        <v>10</v>
      </c>
      <c r="AH33" s="19">
        <f>'8.Spieltag'!AI33</f>
        <v>131</v>
      </c>
      <c r="AI33" s="20">
        <f t="shared" ref="AI33" si="52">AG33+AH33</f>
        <v>141</v>
      </c>
      <c r="AJ33" s="21">
        <f t="shared" ref="AJ33" si="53">RANK(AI33,$AI$8:$AI$53)</f>
        <v>19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opLeftCell="A22" workbookViewId="0">
      <selection activeCell="AG22" sqref="AG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63</v>
      </c>
      <c r="F4" s="14" t="s">
        <v>11</v>
      </c>
      <c r="I4" s="14" t="s">
        <v>92</v>
      </c>
      <c r="L4" s="14" t="s">
        <v>94</v>
      </c>
      <c r="O4" s="14" t="s">
        <v>93</v>
      </c>
      <c r="R4" s="14" t="s">
        <v>56</v>
      </c>
      <c r="U4" s="14" t="s">
        <v>62</v>
      </c>
      <c r="X4" s="14" t="s">
        <v>60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68</v>
      </c>
      <c r="I6" s="14" t="s">
        <v>91</v>
      </c>
      <c r="L6" s="14" t="s">
        <v>66</v>
      </c>
      <c r="O6" s="14" t="s">
        <v>58</v>
      </c>
      <c r="R6" s="14" t="s">
        <v>57</v>
      </c>
      <c r="U6" s="14" t="s">
        <v>67</v>
      </c>
      <c r="X6" s="14" t="s">
        <v>64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97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2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12</v>
      </c>
      <c r="I8" s="15" t="s">
        <v>12</v>
      </c>
      <c r="J8" s="16" t="s">
        <v>95</v>
      </c>
      <c r="K8" s="17">
        <f t="shared" ref="K8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" si="3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12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21</v>
      </c>
      <c r="AH8" s="19">
        <f>'9.Spieltag'!AI8</f>
        <v>175</v>
      </c>
      <c r="AI8" s="20">
        <f t="shared" ref="AI8:AI23" si="9">AG8+AH8</f>
        <v>196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2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2</v>
      </c>
      <c r="G9" s="16" t="s">
        <v>96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97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 t="str">
        <f t="shared" ref="Q9:Q26" si="15">IF(OR(EXACT($O$7,O9)*(EXACT($P$7,P9)))=TRUE,$AN$9,IF(($P$7-$O$7=P9-O9),$AN$8,IF(OR(EXACT($O$7&gt;$P$7,O9&gt;P9)*EXACT($O$7=$P$7,O9=P9)*EXACT($O$7&lt;$P$7,O9&lt;P9)),$AN$7,0)))</f>
        <v>5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96</v>
      </c>
      <c r="V9" s="16" t="s">
        <v>95</v>
      </c>
      <c r="W9" s="17">
        <f t="shared" ref="W9:W26" si="17"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2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12</v>
      </c>
      <c r="AC9" s="17" t="str">
        <f t="shared" ref="AC9:AC26" si="19">IF(OR(EXACT($AA$7,AA9)*(EXACT($AB$7,AB9)))=TRUE,$AN$9,IF(($AB$7-$AA$7=AB9-AA9),$AN$8,IF(OR(EXACT($AA$7&gt;$AB$7,AA9&gt;AB9)*EXACT($AA$7=$AB$7,AA9=AB9)*EXACT($AA$7&lt;$AB$7,AA9&lt;AB9)),$AN$7,0)))</f>
        <v>2</v>
      </c>
      <c r="AD9" s="24"/>
      <c r="AE9" s="22"/>
      <c r="AF9" s="17"/>
      <c r="AG9" s="18">
        <f t="shared" si="8"/>
        <v>17</v>
      </c>
      <c r="AH9" s="19">
        <f>'9.Spieltag'!AI9</f>
        <v>142</v>
      </c>
      <c r="AI9" s="20">
        <f t="shared" si="9"/>
        <v>159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2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3"/>
        <v>0</v>
      </c>
      <c r="L10" s="15" t="s">
        <v>95</v>
      </c>
      <c r="M10" s="16" t="s">
        <v>12</v>
      </c>
      <c r="N10" s="17">
        <f t="shared" si="14"/>
        <v>0</v>
      </c>
      <c r="O10" s="15" t="s">
        <v>12</v>
      </c>
      <c r="P10" s="16" t="s">
        <v>95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3</v>
      </c>
      <c r="U10" s="15" t="s">
        <v>12</v>
      </c>
      <c r="V10" s="16" t="s">
        <v>95</v>
      </c>
      <c r="W10" s="17" t="str">
        <f t="shared" si="17"/>
        <v>2</v>
      </c>
      <c r="X10" s="15" t="s">
        <v>12</v>
      </c>
      <c r="Y10" s="16" t="s">
        <v>95</v>
      </c>
      <c r="Z10" s="17">
        <f t="shared" si="18"/>
        <v>0</v>
      </c>
      <c r="AA10" s="15" t="s">
        <v>12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'9.Spieltag'!AI10</f>
        <v>194</v>
      </c>
      <c r="AI10" s="20">
        <f t="shared" si="9"/>
        <v>213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>
        <f t="shared" si="11"/>
        <v>0</v>
      </c>
      <c r="F11" s="15" t="s">
        <v>12</v>
      </c>
      <c r="G11" s="16" t="s">
        <v>96</v>
      </c>
      <c r="H11" s="17">
        <f t="shared" si="12"/>
        <v>8</v>
      </c>
      <c r="I11" s="15" t="s">
        <v>12</v>
      </c>
      <c r="J11" s="16" t="s">
        <v>95</v>
      </c>
      <c r="K11" s="17">
        <f t="shared" si="13"/>
        <v>0</v>
      </c>
      <c r="L11" s="15" t="s">
        <v>12</v>
      </c>
      <c r="M11" s="16" t="s">
        <v>12</v>
      </c>
      <c r="N11" s="17">
        <f t="shared" si="14"/>
        <v>0</v>
      </c>
      <c r="O11" s="15" t="s">
        <v>12</v>
      </c>
      <c r="P11" s="16" t="s">
        <v>95</v>
      </c>
      <c r="Q11" s="17">
        <f t="shared" si="15"/>
        <v>0</v>
      </c>
      <c r="R11" s="15" t="s">
        <v>12</v>
      </c>
      <c r="S11" s="16" t="s">
        <v>96</v>
      </c>
      <c r="T11" s="17" t="str">
        <f t="shared" si="16"/>
        <v>2</v>
      </c>
      <c r="U11" s="15" t="s">
        <v>12</v>
      </c>
      <c r="V11" s="16" t="s">
        <v>95</v>
      </c>
      <c r="W11" s="17" t="str">
        <f t="shared" si="17"/>
        <v>2</v>
      </c>
      <c r="X11" s="15" t="s">
        <v>96</v>
      </c>
      <c r="Y11" s="16" t="s">
        <v>95</v>
      </c>
      <c r="Z11" s="17">
        <f t="shared" si="18"/>
        <v>0</v>
      </c>
      <c r="AA11" s="15" t="s">
        <v>95</v>
      </c>
      <c r="AB11" s="16" t="s">
        <v>12</v>
      </c>
      <c r="AC11" s="17" t="str">
        <f t="shared" si="19"/>
        <v>2</v>
      </c>
      <c r="AD11" s="23"/>
      <c r="AE11" s="22"/>
      <c r="AF11" s="17"/>
      <c r="AG11" s="18">
        <f t="shared" si="8"/>
        <v>14</v>
      </c>
      <c r="AH11" s="19">
        <f>'9.Spieltag'!AI11</f>
        <v>154</v>
      </c>
      <c r="AI11" s="20">
        <f t="shared" si="9"/>
        <v>168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95</v>
      </c>
      <c r="K12" s="17">
        <f t="shared" si="13"/>
        <v>0</v>
      </c>
      <c r="L12" s="15" t="s">
        <v>12</v>
      </c>
      <c r="M12" s="16" t="s">
        <v>12</v>
      </c>
      <c r="N12" s="17">
        <f t="shared" si="14"/>
        <v>0</v>
      </c>
      <c r="O12" s="15" t="s">
        <v>95</v>
      </c>
      <c r="P12" s="16" t="s">
        <v>95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2</v>
      </c>
      <c r="V12" s="16" t="s">
        <v>95</v>
      </c>
      <c r="W12" s="17" t="str">
        <f t="shared" si="17"/>
        <v>3</v>
      </c>
      <c r="X12" s="15" t="s">
        <v>12</v>
      </c>
      <c r="Y12" s="16" t="s">
        <v>12</v>
      </c>
      <c r="Z12" s="17" t="str">
        <f t="shared" si="18"/>
        <v>3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14</v>
      </c>
      <c r="AH12" s="19">
        <f>'9.Spieltag'!AI12</f>
        <v>171</v>
      </c>
      <c r="AI12" s="20">
        <f t="shared" si="9"/>
        <v>185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2</v>
      </c>
      <c r="E13" s="17" t="str">
        <f t="shared" si="11"/>
        <v>3</v>
      </c>
      <c r="F13" s="15" t="s">
        <v>12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96</v>
      </c>
      <c r="P13" s="16" t="s">
        <v>2</v>
      </c>
      <c r="Q13" s="17" t="str">
        <f t="shared" si="15"/>
        <v>2</v>
      </c>
      <c r="R13" s="15" t="s">
        <v>2</v>
      </c>
      <c r="S13" s="16" t="s">
        <v>96</v>
      </c>
      <c r="T13" s="17" t="str">
        <f t="shared" si="16"/>
        <v>2</v>
      </c>
      <c r="U13" s="15" t="s">
        <v>96</v>
      </c>
      <c r="V13" s="16" t="s">
        <v>12</v>
      </c>
      <c r="W13" s="17">
        <f t="shared" si="17"/>
        <v>0</v>
      </c>
      <c r="X13" s="15" t="s">
        <v>95</v>
      </c>
      <c r="Y13" s="16" t="s">
        <v>12</v>
      </c>
      <c r="Z13" s="17">
        <f t="shared" si="18"/>
        <v>0</v>
      </c>
      <c r="AA13" s="15" t="s">
        <v>96</v>
      </c>
      <c r="AB13" s="16" t="s">
        <v>12</v>
      </c>
      <c r="AC13" s="17" t="str">
        <f t="shared" si="19"/>
        <v>2</v>
      </c>
      <c r="AD13" s="24"/>
      <c r="AE13" s="22"/>
      <c r="AF13" s="17"/>
      <c r="AG13" s="18">
        <f t="shared" si="8"/>
        <v>17</v>
      </c>
      <c r="AH13" s="19">
        <f>'9.Spieltag'!AI13</f>
        <v>129</v>
      </c>
      <c r="AI13" s="20">
        <f t="shared" si="9"/>
        <v>146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14</v>
      </c>
      <c r="B14" s="18" t="str">
        <f>'1.Spieltag'!B14</f>
        <v>FlorianS04</v>
      </c>
      <c r="C14" s="15" t="s">
        <v>95</v>
      </c>
      <c r="D14" s="16" t="s">
        <v>2</v>
      </c>
      <c r="E14" s="17" t="str">
        <f t="shared" si="11"/>
        <v>2</v>
      </c>
      <c r="F14" s="15" t="s">
        <v>12</v>
      </c>
      <c r="G14" s="16" t="s">
        <v>96</v>
      </c>
      <c r="H14" s="17">
        <f t="shared" si="12"/>
        <v>8</v>
      </c>
      <c r="I14" s="15" t="s">
        <v>95</v>
      </c>
      <c r="J14" s="16" t="s">
        <v>96</v>
      </c>
      <c r="K14" s="17">
        <f t="shared" si="13"/>
        <v>0</v>
      </c>
      <c r="L14" s="15" t="s">
        <v>96</v>
      </c>
      <c r="M14" s="16" t="s">
        <v>12</v>
      </c>
      <c r="N14" s="17">
        <f t="shared" si="14"/>
        <v>0</v>
      </c>
      <c r="O14" s="15" t="s">
        <v>95</v>
      </c>
      <c r="P14" s="16" t="s">
        <v>2</v>
      </c>
      <c r="Q14" s="17" t="str">
        <f t="shared" si="15"/>
        <v>2</v>
      </c>
      <c r="R14" s="15" t="s">
        <v>96</v>
      </c>
      <c r="S14" s="16" t="s">
        <v>96</v>
      </c>
      <c r="T14" s="17">
        <f t="shared" si="16"/>
        <v>0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19</v>
      </c>
      <c r="AH14" s="19">
        <f>'9.Spieltag'!AI14</f>
        <v>149</v>
      </c>
      <c r="AI14" s="20">
        <f t="shared" si="9"/>
        <v>168</v>
      </c>
      <c r="AJ14" s="21">
        <f t="shared" si="10"/>
        <v>14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95</v>
      </c>
      <c r="K15" s="17">
        <f t="shared" si="13"/>
        <v>0</v>
      </c>
      <c r="L15" s="15" t="s">
        <v>96</v>
      </c>
      <c r="M15" s="16" t="s">
        <v>2</v>
      </c>
      <c r="N15" s="17">
        <f t="shared" si="14"/>
        <v>0</v>
      </c>
      <c r="O15" s="15" t="s">
        <v>95</v>
      </c>
      <c r="P15" s="16" t="s">
        <v>12</v>
      </c>
      <c r="Q15" s="17" t="str">
        <f t="shared" si="15"/>
        <v>5</v>
      </c>
      <c r="R15" s="15" t="s">
        <v>12</v>
      </c>
      <c r="S15" s="16" t="s">
        <v>95</v>
      </c>
      <c r="T15" s="17" t="str">
        <f t="shared" si="16"/>
        <v>3</v>
      </c>
      <c r="U15" s="15" t="s">
        <v>96</v>
      </c>
      <c r="V15" s="16" t="s">
        <v>12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95</v>
      </c>
      <c r="AB15" s="16" t="s">
        <v>12</v>
      </c>
      <c r="AC15" s="17" t="str">
        <f t="shared" si="19"/>
        <v>2</v>
      </c>
      <c r="AD15" s="24"/>
      <c r="AE15" s="22"/>
      <c r="AF15" s="17"/>
      <c r="AG15" s="18">
        <f t="shared" si="8"/>
        <v>24</v>
      </c>
      <c r="AH15" s="19">
        <f>'9.Spieltag'!AI15</f>
        <v>176</v>
      </c>
      <c r="AI15" s="20">
        <f t="shared" si="9"/>
        <v>200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Jean-Pierre</v>
      </c>
      <c r="C16" s="15" t="s">
        <v>95</v>
      </c>
      <c r="D16" s="16" t="s">
        <v>2</v>
      </c>
      <c r="E16" s="17" t="str">
        <f t="shared" si="11"/>
        <v>2</v>
      </c>
      <c r="F16" s="15" t="s">
        <v>12</v>
      </c>
      <c r="G16" s="16" t="s">
        <v>95</v>
      </c>
      <c r="H16" s="17">
        <f t="shared" si="12"/>
        <v>12</v>
      </c>
      <c r="I16" s="15" t="s">
        <v>95</v>
      </c>
      <c r="J16" s="16" t="s">
        <v>95</v>
      </c>
      <c r="K16" s="17" t="str">
        <f t="shared" si="13"/>
        <v>5</v>
      </c>
      <c r="L16" s="15" t="s">
        <v>95</v>
      </c>
      <c r="M16" s="16" t="s">
        <v>97</v>
      </c>
      <c r="N16" s="17">
        <f t="shared" si="14"/>
        <v>0</v>
      </c>
      <c r="O16" s="15" t="s">
        <v>95</v>
      </c>
      <c r="P16" s="16" t="s">
        <v>12</v>
      </c>
      <c r="Q16" s="17" t="str">
        <f t="shared" si="15"/>
        <v>5</v>
      </c>
      <c r="R16" s="15" t="s">
        <v>2</v>
      </c>
      <c r="S16" s="16" t="s">
        <v>95</v>
      </c>
      <c r="T16" s="17" t="str">
        <f t="shared" si="16"/>
        <v>2</v>
      </c>
      <c r="U16" s="15" t="s">
        <v>12</v>
      </c>
      <c r="V16" s="16" t="s">
        <v>95</v>
      </c>
      <c r="W16" s="17" t="str">
        <f t="shared" si="17"/>
        <v>2</v>
      </c>
      <c r="X16" s="15" t="s">
        <v>95</v>
      </c>
      <c r="Y16" s="16" t="s">
        <v>12</v>
      </c>
      <c r="Z16" s="17">
        <f t="shared" si="18"/>
        <v>0</v>
      </c>
      <c r="AA16" s="15" t="s">
        <v>95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28</v>
      </c>
      <c r="AH16" s="19">
        <f>'9.Spieltag'!AI16</f>
        <v>137</v>
      </c>
      <c r="AI16" s="20">
        <f t="shared" si="9"/>
        <v>165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1"/>
        <v>0</v>
      </c>
      <c r="F17" s="15" t="s">
        <v>12</v>
      </c>
      <c r="G17" s="16" t="s">
        <v>95</v>
      </c>
      <c r="H17" s="17">
        <f t="shared" si="12"/>
        <v>12</v>
      </c>
      <c r="I17" s="15" t="s">
        <v>12</v>
      </c>
      <c r="J17" s="16" t="s">
        <v>95</v>
      </c>
      <c r="K17" s="17">
        <f t="shared" si="13"/>
        <v>0</v>
      </c>
      <c r="L17" s="15" t="s">
        <v>95</v>
      </c>
      <c r="M17" s="16" t="s">
        <v>2</v>
      </c>
      <c r="N17" s="17">
        <f t="shared" si="14"/>
        <v>0</v>
      </c>
      <c r="O17" s="15" t="s">
        <v>95</v>
      </c>
      <c r="P17" s="16" t="s">
        <v>12</v>
      </c>
      <c r="Q17" s="17" t="str">
        <f t="shared" si="15"/>
        <v>5</v>
      </c>
      <c r="R17" s="15" t="s">
        <v>12</v>
      </c>
      <c r="S17" s="16" t="s">
        <v>95</v>
      </c>
      <c r="T17" s="17" t="str">
        <f t="shared" si="16"/>
        <v>3</v>
      </c>
      <c r="U17" s="15" t="s">
        <v>95</v>
      </c>
      <c r="V17" s="16" t="s">
        <v>12</v>
      </c>
      <c r="W17" s="17">
        <f t="shared" si="17"/>
        <v>0</v>
      </c>
      <c r="X17" s="15" t="s">
        <v>2</v>
      </c>
      <c r="Y17" s="16" t="s">
        <v>95</v>
      </c>
      <c r="Z17" s="17">
        <f t="shared" si="18"/>
        <v>0</v>
      </c>
      <c r="AA17" s="15" t="s">
        <v>95</v>
      </c>
      <c r="AB17" s="16" t="s">
        <v>12</v>
      </c>
      <c r="AC17" s="17" t="str">
        <f t="shared" si="19"/>
        <v>2</v>
      </c>
      <c r="AD17" s="24"/>
      <c r="AE17" s="22"/>
      <c r="AF17" s="17"/>
      <c r="AG17" s="18">
        <f t="shared" si="8"/>
        <v>22</v>
      </c>
      <c r="AH17" s="19">
        <f>'9.Spieltag'!AI17</f>
        <v>93</v>
      </c>
      <c r="AI17" s="20">
        <f t="shared" si="9"/>
        <v>115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2"/>
        <v>8</v>
      </c>
      <c r="I18" s="15" t="s">
        <v>95</v>
      </c>
      <c r="J18" s="16" t="s">
        <v>95</v>
      </c>
      <c r="K18" s="17" t="str">
        <f t="shared" si="13"/>
        <v>5</v>
      </c>
      <c r="L18" s="15" t="s">
        <v>12</v>
      </c>
      <c r="M18" s="16" t="s">
        <v>2</v>
      </c>
      <c r="N18" s="17">
        <f t="shared" si="14"/>
        <v>0</v>
      </c>
      <c r="O18" s="15" t="s">
        <v>95</v>
      </c>
      <c r="P18" s="16" t="s">
        <v>12</v>
      </c>
      <c r="Q18" s="17" t="str">
        <f t="shared" si="15"/>
        <v>5</v>
      </c>
      <c r="R18" s="15" t="s">
        <v>12</v>
      </c>
      <c r="S18" s="16" t="s">
        <v>12</v>
      </c>
      <c r="T18" s="17">
        <f t="shared" si="16"/>
        <v>0</v>
      </c>
      <c r="U18" s="15" t="s">
        <v>95</v>
      </c>
      <c r="V18" s="16" t="s">
        <v>96</v>
      </c>
      <c r="W18" s="17" t="str">
        <f t="shared" si="17"/>
        <v>2</v>
      </c>
      <c r="X18" s="15" t="s">
        <v>12</v>
      </c>
      <c r="Y18" s="16" t="s">
        <v>95</v>
      </c>
      <c r="Z18" s="17">
        <f t="shared" si="18"/>
        <v>0</v>
      </c>
      <c r="AA18" s="15" t="s">
        <v>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8"/>
        <v>22</v>
      </c>
      <c r="AH18" s="19">
        <f>'9.Spieltag'!AI18</f>
        <v>151</v>
      </c>
      <c r="AI18" s="20">
        <f t="shared" si="9"/>
        <v>173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2"/>
        <v>12</v>
      </c>
      <c r="I19" s="15" t="s">
        <v>95</v>
      </c>
      <c r="J19" s="16" t="s">
        <v>95</v>
      </c>
      <c r="K19" s="17" t="str">
        <f t="shared" si="13"/>
        <v>5</v>
      </c>
      <c r="L19" s="15" t="s">
        <v>95</v>
      </c>
      <c r="M19" s="16" t="s">
        <v>12</v>
      </c>
      <c r="N19" s="17">
        <f t="shared" si="14"/>
        <v>0</v>
      </c>
      <c r="O19" s="15" t="s">
        <v>96</v>
      </c>
      <c r="P19" s="16" t="s">
        <v>12</v>
      </c>
      <c r="Q19" s="17" t="str">
        <f t="shared" si="15"/>
        <v>2</v>
      </c>
      <c r="R19" s="15" t="s">
        <v>2</v>
      </c>
      <c r="S19" s="16" t="s">
        <v>95</v>
      </c>
      <c r="T19" s="17" t="str">
        <f t="shared" si="16"/>
        <v>2</v>
      </c>
      <c r="U19" s="15" t="s">
        <v>12</v>
      </c>
      <c r="V19" s="16" t="s">
        <v>95</v>
      </c>
      <c r="W19" s="17" t="str">
        <f t="shared" si="17"/>
        <v>2</v>
      </c>
      <c r="X19" s="15" t="s">
        <v>12</v>
      </c>
      <c r="Y19" s="16" t="s">
        <v>95</v>
      </c>
      <c r="Z19" s="17">
        <f t="shared" si="18"/>
        <v>0</v>
      </c>
      <c r="AA19" s="15" t="s">
        <v>95</v>
      </c>
      <c r="AB19" s="16" t="s">
        <v>12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25</v>
      </c>
      <c r="AH19" s="19">
        <f>'9.Spieltag'!AI19</f>
        <v>175</v>
      </c>
      <c r="AI19" s="20">
        <f t="shared" si="9"/>
        <v>200</v>
      </c>
      <c r="AJ19" s="21">
        <f t="shared" si="10"/>
        <v>2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12</v>
      </c>
      <c r="E20" s="17">
        <f t="shared" si="11"/>
        <v>0</v>
      </c>
      <c r="F20" s="15" t="s">
        <v>2</v>
      </c>
      <c r="G20" s="16" t="s">
        <v>95</v>
      </c>
      <c r="H20" s="17">
        <f t="shared" si="12"/>
        <v>8</v>
      </c>
      <c r="I20" s="15" t="s">
        <v>95</v>
      </c>
      <c r="J20" s="16" t="s">
        <v>96</v>
      </c>
      <c r="K20" s="17">
        <f t="shared" si="13"/>
        <v>0</v>
      </c>
      <c r="L20" s="15" t="s">
        <v>12</v>
      </c>
      <c r="M20" s="16" t="s">
        <v>95</v>
      </c>
      <c r="N20" s="17" t="str">
        <f t="shared" si="14"/>
        <v>2</v>
      </c>
      <c r="O20" s="15" t="s">
        <v>95</v>
      </c>
      <c r="P20" s="16" t="s">
        <v>96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3</v>
      </c>
      <c r="X20" s="15" t="s">
        <v>12</v>
      </c>
      <c r="Y20" s="16" t="s">
        <v>95</v>
      </c>
      <c r="Z20" s="17">
        <f t="shared" si="18"/>
        <v>0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13</v>
      </c>
      <c r="AH20" s="19">
        <f>'9.Spieltag'!AI20</f>
        <v>153</v>
      </c>
      <c r="AI20" s="20">
        <f t="shared" si="9"/>
        <v>166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2</v>
      </c>
      <c r="E21" s="17" t="str">
        <f t="shared" si="11"/>
        <v>2</v>
      </c>
      <c r="F21" s="15" t="s">
        <v>2</v>
      </c>
      <c r="G21" s="16" t="s">
        <v>12</v>
      </c>
      <c r="H21" s="17">
        <f t="shared" si="12"/>
        <v>12</v>
      </c>
      <c r="I21" s="15" t="s">
        <v>12</v>
      </c>
      <c r="J21" s="16" t="s">
        <v>95</v>
      </c>
      <c r="K21" s="17">
        <f t="shared" si="13"/>
        <v>0</v>
      </c>
      <c r="L21" s="15" t="s">
        <v>95</v>
      </c>
      <c r="M21" s="16" t="s">
        <v>2</v>
      </c>
      <c r="N21" s="17">
        <f t="shared" si="14"/>
        <v>0</v>
      </c>
      <c r="O21" s="15" t="s">
        <v>95</v>
      </c>
      <c r="P21" s="16" t="s">
        <v>12</v>
      </c>
      <c r="Q21" s="17" t="str">
        <f t="shared" si="15"/>
        <v>5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12</v>
      </c>
      <c r="W21" s="17">
        <f t="shared" si="17"/>
        <v>0</v>
      </c>
      <c r="X21" s="15" t="s">
        <v>2</v>
      </c>
      <c r="Y21" s="16" t="s">
        <v>95</v>
      </c>
      <c r="Z21" s="17">
        <f t="shared" si="18"/>
        <v>0</v>
      </c>
      <c r="AA21" s="15" t="s">
        <v>12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19</v>
      </c>
      <c r="AH21" s="19">
        <f>'9.Spieltag'!AI21</f>
        <v>174</v>
      </c>
      <c r="AI21" s="20">
        <f t="shared" si="9"/>
        <v>193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95</v>
      </c>
      <c r="J22" s="16" t="s">
        <v>95</v>
      </c>
      <c r="K22" s="17" t="str">
        <f t="shared" si="13"/>
        <v>5</v>
      </c>
      <c r="L22" s="15" t="s">
        <v>12</v>
      </c>
      <c r="M22" s="16" t="s">
        <v>95</v>
      </c>
      <c r="N22" s="17" t="str">
        <f t="shared" si="14"/>
        <v>2</v>
      </c>
      <c r="O22" s="15" t="s">
        <v>95</v>
      </c>
      <c r="P22" s="16" t="s">
        <v>12</v>
      </c>
      <c r="Q22" s="17" t="str">
        <f t="shared" si="15"/>
        <v>5</v>
      </c>
      <c r="R22" s="15" t="s">
        <v>12</v>
      </c>
      <c r="S22" s="16" t="s">
        <v>96</v>
      </c>
      <c r="T22" s="17" t="str">
        <f t="shared" si="16"/>
        <v>2</v>
      </c>
      <c r="U22" s="15" t="s">
        <v>95</v>
      </c>
      <c r="V22" s="16" t="s">
        <v>96</v>
      </c>
      <c r="W22" s="17" t="str">
        <f t="shared" si="17"/>
        <v>2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12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28</v>
      </c>
      <c r="AH22" s="19">
        <f>'9.Spieltag'!AI22</f>
        <v>165</v>
      </c>
      <c r="AI22" s="20">
        <f t="shared" si="9"/>
        <v>193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1"/>
        <v>0</v>
      </c>
      <c r="F23" s="15" t="s">
        <v>12</v>
      </c>
      <c r="G23" s="16" t="s">
        <v>96</v>
      </c>
      <c r="H23" s="17">
        <f t="shared" si="12"/>
        <v>8</v>
      </c>
      <c r="I23" s="15" t="s">
        <v>12</v>
      </c>
      <c r="J23" s="16" t="s">
        <v>95</v>
      </c>
      <c r="K23" s="17">
        <f t="shared" si="13"/>
        <v>0</v>
      </c>
      <c r="L23" s="15" t="s">
        <v>96</v>
      </c>
      <c r="M23" s="16" t="s">
        <v>12</v>
      </c>
      <c r="N23" s="17">
        <f t="shared" si="14"/>
        <v>0</v>
      </c>
      <c r="O23" s="15" t="s">
        <v>95</v>
      </c>
      <c r="P23" s="16" t="s">
        <v>12</v>
      </c>
      <c r="Q23" s="17" t="str">
        <f t="shared" si="15"/>
        <v>5</v>
      </c>
      <c r="R23" s="15" t="s">
        <v>95</v>
      </c>
      <c r="S23" s="16" t="s">
        <v>12</v>
      </c>
      <c r="T23" s="17">
        <f t="shared" si="16"/>
        <v>0</v>
      </c>
      <c r="U23" s="15" t="s">
        <v>96</v>
      </c>
      <c r="V23" s="16" t="s">
        <v>95</v>
      </c>
      <c r="W23" s="17">
        <f t="shared" si="17"/>
        <v>0</v>
      </c>
      <c r="X23" s="15" t="s">
        <v>12</v>
      </c>
      <c r="Y23" s="16" t="s">
        <v>12</v>
      </c>
      <c r="Z23" s="17" t="str">
        <f t="shared" si="18"/>
        <v>3</v>
      </c>
      <c r="AA23" s="15" t="s">
        <v>95</v>
      </c>
      <c r="AB23" s="16" t="s">
        <v>12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18</v>
      </c>
      <c r="AH23" s="19">
        <f>'9.Spieltag'!AI23</f>
        <v>88</v>
      </c>
      <c r="AI23" s="20">
        <f t="shared" si="9"/>
        <v>106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12</v>
      </c>
      <c r="K24" s="17">
        <f t="shared" si="13"/>
        <v>0</v>
      </c>
      <c r="L24" s="15" t="s">
        <v>12</v>
      </c>
      <c r="M24" s="16" t="s">
        <v>12</v>
      </c>
      <c r="N24" s="17">
        <f t="shared" si="14"/>
        <v>0</v>
      </c>
      <c r="O24" s="15" t="s">
        <v>95</v>
      </c>
      <c r="P24" s="16" t="s">
        <v>12</v>
      </c>
      <c r="Q24" s="17" t="str">
        <f t="shared" si="15"/>
        <v>5</v>
      </c>
      <c r="R24" s="15" t="s">
        <v>96</v>
      </c>
      <c r="S24" s="16" t="s">
        <v>96</v>
      </c>
      <c r="T24" s="17">
        <f t="shared" si="16"/>
        <v>0</v>
      </c>
      <c r="U24" s="15" t="s">
        <v>2</v>
      </c>
      <c r="V24" s="16" t="s">
        <v>95</v>
      </c>
      <c r="W24" s="17" t="str">
        <f t="shared" si="17"/>
        <v>3</v>
      </c>
      <c r="X24" s="15" t="s">
        <v>12</v>
      </c>
      <c r="Y24" s="16" t="s">
        <v>12</v>
      </c>
      <c r="Z24" s="17" t="str">
        <f t="shared" si="18"/>
        <v>3</v>
      </c>
      <c r="AA24" s="15" t="s">
        <v>95</v>
      </c>
      <c r="AB24" s="16" t="s">
        <v>96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19</v>
      </c>
      <c r="AH24" s="19">
        <f>'9.Spieltag'!AI24</f>
        <v>169</v>
      </c>
      <c r="AI24" s="20">
        <f t="shared" ref="AI24:AI26" si="22">AG24+AH24</f>
        <v>188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11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12</v>
      </c>
      <c r="I25" s="15" t="s">
        <v>12</v>
      </c>
      <c r="J25" s="16" t="s">
        <v>96</v>
      </c>
      <c r="K25" s="17">
        <f t="shared" si="13"/>
        <v>0</v>
      </c>
      <c r="L25" s="15" t="s">
        <v>96</v>
      </c>
      <c r="M25" s="16" t="s">
        <v>12</v>
      </c>
      <c r="N25" s="17">
        <f t="shared" si="14"/>
        <v>0</v>
      </c>
      <c r="O25" s="15" t="s">
        <v>95</v>
      </c>
      <c r="P25" s="16" t="s">
        <v>12</v>
      </c>
      <c r="Q25" s="17" t="str">
        <f t="shared" si="15"/>
        <v>5</v>
      </c>
      <c r="R25" s="15" t="s">
        <v>12</v>
      </c>
      <c r="S25" s="16" t="s">
        <v>95</v>
      </c>
      <c r="T25" s="17" t="str">
        <f t="shared" si="16"/>
        <v>3</v>
      </c>
      <c r="U25" s="15" t="s">
        <v>12</v>
      </c>
      <c r="V25" s="16" t="s">
        <v>95</v>
      </c>
      <c r="W25" s="17" t="str">
        <f t="shared" si="17"/>
        <v>2</v>
      </c>
      <c r="X25" s="15" t="s">
        <v>2</v>
      </c>
      <c r="Y25" s="16" t="s">
        <v>95</v>
      </c>
      <c r="Z25" s="17">
        <f t="shared" si="18"/>
        <v>0</v>
      </c>
      <c r="AA25" s="15" t="s">
        <v>12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24</v>
      </c>
      <c r="AH25" s="19">
        <f>'9.Spieltag'!AI25</f>
        <v>157</v>
      </c>
      <c r="AI25" s="20">
        <f t="shared" si="22"/>
        <v>181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20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2</v>
      </c>
      <c r="F26" s="15" t="s">
        <v>12</v>
      </c>
      <c r="G26" s="16" t="s">
        <v>95</v>
      </c>
      <c r="H26" s="17">
        <f t="shared" si="12"/>
        <v>12</v>
      </c>
      <c r="I26" s="15" t="s">
        <v>95</v>
      </c>
      <c r="J26" s="16" t="s">
        <v>12</v>
      </c>
      <c r="K26" s="17">
        <f t="shared" si="13"/>
        <v>0</v>
      </c>
      <c r="L26" s="15" t="s">
        <v>12</v>
      </c>
      <c r="M26" s="16" t="s">
        <v>12</v>
      </c>
      <c r="N26" s="17">
        <f t="shared" si="14"/>
        <v>0</v>
      </c>
      <c r="O26" s="15" t="s">
        <v>95</v>
      </c>
      <c r="P26" s="16" t="s">
        <v>12</v>
      </c>
      <c r="Q26" s="17" t="str">
        <f t="shared" si="15"/>
        <v>5</v>
      </c>
      <c r="R26" s="15" t="s">
        <v>95</v>
      </c>
      <c r="S26" s="16" t="s">
        <v>12</v>
      </c>
      <c r="T26" s="17">
        <f t="shared" si="16"/>
        <v>0</v>
      </c>
      <c r="U26" s="15" t="s">
        <v>12</v>
      </c>
      <c r="V26" s="16" t="s">
        <v>95</v>
      </c>
      <c r="W26" s="17" t="str">
        <f t="shared" si="17"/>
        <v>2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 t="str">
        <f t="shared" si="19"/>
        <v>2</v>
      </c>
      <c r="AD26" s="24"/>
      <c r="AE26" s="22"/>
      <c r="AF26" s="17"/>
      <c r="AG26" s="18">
        <f t="shared" si="21"/>
        <v>23</v>
      </c>
      <c r="AH26" s="19">
        <f>'9.Spieltag'!AI26</f>
        <v>160</v>
      </c>
      <c r="AI26" s="20">
        <f t="shared" si="22"/>
        <v>183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96</v>
      </c>
      <c r="D27" s="16" t="s">
        <v>2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>IF(OR(EXACT($F$7,F27)*(EXACT($G$7,G27)))=TRUE,$AN$9,IF(($G$7-$F$7=G27-F27),$AN$8,IF(OR(EXACT($F$7&gt;$G$7,F27&gt;G27)*EXACT($F$7=$G$7,F27=G27)*EXACT($F$7&lt;$G$7,F27&lt;G27)),$AN$7,0)))*2</f>
        <v>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5</v>
      </c>
      <c r="R27" s="15" t="s">
        <v>12</v>
      </c>
      <c r="S27" s="16" t="s">
        <v>12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12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'9.Spieltag'!AI27</f>
        <v>128</v>
      </c>
      <c r="AI27" s="20">
        <f t="shared" ref="AI27:AI32" si="33">AG27+AH27</f>
        <v>138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si="24"/>
        <v>2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95</v>
      </c>
      <c r="K28" s="17">
        <f t="shared" si="25"/>
        <v>0</v>
      </c>
      <c r="L28" s="15" t="s">
        <v>96</v>
      </c>
      <c r="M28" s="16" t="s">
        <v>12</v>
      </c>
      <c r="N28" s="17">
        <f t="shared" si="26"/>
        <v>0</v>
      </c>
      <c r="O28" s="15" t="s">
        <v>95</v>
      </c>
      <c r="P28" s="16" t="s">
        <v>12</v>
      </c>
      <c r="Q28" s="17" t="str">
        <f t="shared" si="27"/>
        <v>5</v>
      </c>
      <c r="R28" s="15" t="s">
        <v>95</v>
      </c>
      <c r="S28" s="16" t="s">
        <v>12</v>
      </c>
      <c r="T28" s="17">
        <f t="shared" si="28"/>
        <v>0</v>
      </c>
      <c r="U28" s="15" t="s">
        <v>12</v>
      </c>
      <c r="V28" s="16" t="s">
        <v>95</v>
      </c>
      <c r="W28" s="17" t="str">
        <f t="shared" si="29"/>
        <v>2</v>
      </c>
      <c r="X28" s="15" t="s">
        <v>96</v>
      </c>
      <c r="Y28" s="16" t="s">
        <v>95</v>
      </c>
      <c r="Z28" s="17">
        <f t="shared" si="30"/>
        <v>0</v>
      </c>
      <c r="AA28" s="15" t="s">
        <v>95</v>
      </c>
      <c r="AB28" s="16" t="s">
        <v>12</v>
      </c>
      <c r="AC28" s="17" t="str">
        <f t="shared" si="31"/>
        <v>2</v>
      </c>
      <c r="AD28" s="24"/>
      <c r="AE28" s="22"/>
      <c r="AF28" s="17"/>
      <c r="AG28" s="18">
        <f t="shared" si="32"/>
        <v>19</v>
      </c>
      <c r="AH28" s="19">
        <f>'9.Spieltag'!AI28</f>
        <v>123</v>
      </c>
      <c r="AI28" s="20">
        <f t="shared" si="33"/>
        <v>142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2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12</v>
      </c>
      <c r="I29" s="15" t="s">
        <v>95</v>
      </c>
      <c r="J29" s="16" t="s">
        <v>95</v>
      </c>
      <c r="K29" s="17" t="str">
        <f t="shared" si="25"/>
        <v>5</v>
      </c>
      <c r="L29" s="15" t="s">
        <v>95</v>
      </c>
      <c r="M29" s="16" t="s">
        <v>2</v>
      </c>
      <c r="N29" s="17">
        <f t="shared" si="26"/>
        <v>0</v>
      </c>
      <c r="O29" s="15" t="s">
        <v>12</v>
      </c>
      <c r="P29" s="16" t="s">
        <v>12</v>
      </c>
      <c r="Q29" s="17">
        <f t="shared" si="27"/>
        <v>0</v>
      </c>
      <c r="R29" s="15" t="s">
        <v>12</v>
      </c>
      <c r="S29" s="16" t="s">
        <v>95</v>
      </c>
      <c r="T29" s="17" t="str">
        <f t="shared" si="28"/>
        <v>3</v>
      </c>
      <c r="U29" s="15" t="s">
        <v>12</v>
      </c>
      <c r="V29" s="16" t="s">
        <v>95</v>
      </c>
      <c r="W29" s="17" t="str">
        <f t="shared" si="29"/>
        <v>2</v>
      </c>
      <c r="X29" s="15" t="s">
        <v>12</v>
      </c>
      <c r="Y29" s="16" t="s">
        <v>95</v>
      </c>
      <c r="Z29" s="17">
        <f t="shared" si="30"/>
        <v>0</v>
      </c>
      <c r="AA29" s="15" t="s">
        <v>95</v>
      </c>
      <c r="AB29" s="16" t="s">
        <v>95</v>
      </c>
      <c r="AC29" s="17">
        <f t="shared" si="31"/>
        <v>0</v>
      </c>
      <c r="AD29" s="24"/>
      <c r="AE29" s="22"/>
      <c r="AF29" s="17"/>
      <c r="AG29" s="18">
        <f t="shared" si="32"/>
        <v>24</v>
      </c>
      <c r="AH29" s="19">
        <f>'9.Spieltag'!AI29</f>
        <v>176</v>
      </c>
      <c r="AI29" s="20">
        <f t="shared" si="33"/>
        <v>200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3"/>
        <v>19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95</v>
      </c>
      <c r="J30" s="16" t="s">
        <v>95</v>
      </c>
      <c r="K30" s="17" t="str">
        <f t="shared" si="25"/>
        <v>5</v>
      </c>
      <c r="L30" s="15" t="s">
        <v>12</v>
      </c>
      <c r="M30" s="16" t="s">
        <v>2</v>
      </c>
      <c r="N30" s="17">
        <f t="shared" si="26"/>
        <v>0</v>
      </c>
      <c r="O30" s="15" t="s">
        <v>96</v>
      </c>
      <c r="P30" s="16" t="s">
        <v>12</v>
      </c>
      <c r="Q30" s="17" t="str">
        <f t="shared" si="27"/>
        <v>2</v>
      </c>
      <c r="R30" s="15" t="s">
        <v>95</v>
      </c>
      <c r="S30" s="16" t="s">
        <v>96</v>
      </c>
      <c r="T30" s="17" t="str">
        <f t="shared" si="28"/>
        <v>5</v>
      </c>
      <c r="U30" s="15" t="s">
        <v>96</v>
      </c>
      <c r="V30" s="16" t="s">
        <v>96</v>
      </c>
      <c r="W30" s="17">
        <f t="shared" si="29"/>
        <v>0</v>
      </c>
      <c r="X30" s="15" t="s">
        <v>12</v>
      </c>
      <c r="Y30" s="16" t="s">
        <v>95</v>
      </c>
      <c r="Z30" s="17">
        <f t="shared" si="30"/>
        <v>0</v>
      </c>
      <c r="AA30" s="15" t="s">
        <v>96</v>
      </c>
      <c r="AB30" s="16" t="s">
        <v>95</v>
      </c>
      <c r="AC30" s="17" t="str">
        <f t="shared" si="31"/>
        <v>2</v>
      </c>
      <c r="AD30" s="24"/>
      <c r="AE30" s="22"/>
      <c r="AF30" s="17"/>
      <c r="AG30" s="18">
        <f t="shared" si="32"/>
        <v>24</v>
      </c>
      <c r="AH30" s="19">
        <f>'9.Spieltag'!AI30</f>
        <v>136</v>
      </c>
      <c r="AI30" s="20">
        <f t="shared" si="33"/>
        <v>160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3"/>
        <v>12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4"/>
        <v>0</v>
      </c>
      <c r="F31" s="15" t="s">
        <v>12</v>
      </c>
      <c r="G31" s="16" t="s">
        <v>95</v>
      </c>
      <c r="H31" s="17">
        <f t="shared" si="12"/>
        <v>12</v>
      </c>
      <c r="I31" s="15" t="s">
        <v>95</v>
      </c>
      <c r="J31" s="16" t="s">
        <v>96</v>
      </c>
      <c r="K31" s="17">
        <f t="shared" si="25"/>
        <v>0</v>
      </c>
      <c r="L31" s="15" t="s">
        <v>95</v>
      </c>
      <c r="M31" s="16" t="s">
        <v>95</v>
      </c>
      <c r="N31" s="17">
        <f t="shared" si="26"/>
        <v>0</v>
      </c>
      <c r="O31" s="15" t="s">
        <v>12</v>
      </c>
      <c r="P31" s="16" t="s">
        <v>95</v>
      </c>
      <c r="Q31" s="17">
        <f t="shared" si="27"/>
        <v>0</v>
      </c>
      <c r="R31" s="15" t="s">
        <v>12</v>
      </c>
      <c r="S31" s="16" t="s">
        <v>96</v>
      </c>
      <c r="T31" s="17" t="str">
        <f t="shared" si="28"/>
        <v>2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96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16</v>
      </c>
      <c r="AH31" s="19">
        <f>'9.Spieltag'!AI31</f>
        <v>164</v>
      </c>
      <c r="AI31" s="20">
        <f t="shared" si="33"/>
        <v>180</v>
      </c>
      <c r="AJ31" s="21">
        <f t="shared" si="10"/>
        <v>12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4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95</v>
      </c>
      <c r="K32" s="17">
        <f t="shared" si="25"/>
        <v>0</v>
      </c>
      <c r="L32" s="15" t="s">
        <v>95</v>
      </c>
      <c r="M32" s="16" t="s">
        <v>2</v>
      </c>
      <c r="N32" s="17">
        <f t="shared" si="26"/>
        <v>0</v>
      </c>
      <c r="O32" s="15" t="s">
        <v>12</v>
      </c>
      <c r="P32" s="16" t="s">
        <v>95</v>
      </c>
      <c r="Q32" s="17">
        <f t="shared" si="27"/>
        <v>0</v>
      </c>
      <c r="R32" s="15" t="s">
        <v>95</v>
      </c>
      <c r="S32" s="16" t="s">
        <v>95</v>
      </c>
      <c r="T32" s="17">
        <f t="shared" si="28"/>
        <v>0</v>
      </c>
      <c r="U32" s="15" t="s">
        <v>95</v>
      </c>
      <c r="V32" s="16" t="s">
        <v>96</v>
      </c>
      <c r="W32" s="17" t="str">
        <f t="shared" si="29"/>
        <v>2</v>
      </c>
      <c r="X32" s="15" t="s">
        <v>12</v>
      </c>
      <c r="Y32" s="16" t="s">
        <v>95</v>
      </c>
      <c r="Z32" s="17">
        <f t="shared" si="30"/>
        <v>0</v>
      </c>
      <c r="AA32" s="15" t="s">
        <v>95</v>
      </c>
      <c r="AB32" s="16" t="s">
        <v>2</v>
      </c>
      <c r="AC32" s="17" t="str">
        <f t="shared" si="31"/>
        <v>2</v>
      </c>
      <c r="AD32" s="24"/>
      <c r="AE32" s="22"/>
      <c r="AF32" s="17"/>
      <c r="AG32" s="18">
        <f t="shared" si="32"/>
        <v>12</v>
      </c>
      <c r="AH32" s="19">
        <f>'9.Spieltag'!AI32</f>
        <v>148</v>
      </c>
      <c r="AI32" s="20">
        <f t="shared" si="33"/>
        <v>160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16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34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95</v>
      </c>
      <c r="H33" s="17">
        <f t="shared" si="12"/>
        <v>12</v>
      </c>
      <c r="I33" s="15" t="s">
        <v>12</v>
      </c>
      <c r="J33" s="16" t="s">
        <v>95</v>
      </c>
      <c r="K33" s="17">
        <f t="shared" ref="K33" si="35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6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 t="str">
        <f t="shared" ref="Q33" si="37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95</v>
      </c>
      <c r="T33" s="17">
        <f t="shared" ref="T33" si="38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0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25</v>
      </c>
      <c r="AH33" s="19">
        <f>'9.Spieltag'!AI33</f>
        <v>141</v>
      </c>
      <c r="AI33" s="20">
        <f t="shared" ref="AI33" si="43">AG33+AH33</f>
        <v>166</v>
      </c>
      <c r="AJ33" s="21">
        <f t="shared" ref="AJ33" si="44">RANK(AI33,$AI$8:$AI$53)</f>
        <v>16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AC1" sqref="AC1:AC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E3" s="62"/>
      <c r="AF3" s="62"/>
    </row>
    <row r="4" spans="1:40" ht="16.5" thickBot="1" x14ac:dyDescent="0.3">
      <c r="A4" s="2" t="s">
        <v>24</v>
      </c>
      <c r="B4" s="14"/>
      <c r="C4" s="14" t="s">
        <v>66</v>
      </c>
      <c r="F4" s="14" t="s">
        <v>67</v>
      </c>
      <c r="I4" s="14" t="s">
        <v>59</v>
      </c>
      <c r="L4" s="14" t="s">
        <v>64</v>
      </c>
      <c r="O4" s="14" t="s">
        <v>56</v>
      </c>
      <c r="R4" s="14" t="s">
        <v>68</v>
      </c>
      <c r="U4" s="14" t="s">
        <v>91</v>
      </c>
      <c r="X4" s="14" t="s">
        <v>58</v>
      </c>
      <c r="AA4" s="14" t="s">
        <v>57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92</v>
      </c>
      <c r="I6" s="14" t="s">
        <v>11</v>
      </c>
      <c r="L6" s="14" t="s">
        <v>65</v>
      </c>
      <c r="O6" s="14" t="s">
        <v>93</v>
      </c>
      <c r="R6" s="14" t="s">
        <v>94</v>
      </c>
      <c r="U6" s="14" t="s">
        <v>62</v>
      </c>
      <c r="X6" s="14" t="s">
        <v>63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12</v>
      </c>
      <c r="S7" s="65" t="s">
        <v>12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12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2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3</v>
      </c>
      <c r="X8" s="15" t="s">
        <v>97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21</v>
      </c>
      <c r="AH8" s="19">
        <f>'10.Spieltag'!AI8</f>
        <v>196</v>
      </c>
      <c r="AI8" s="20">
        <f t="shared" ref="AI8:AI23" si="9">AG8+AH8</f>
        <v>217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19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ref="K9:K34" si="12">IF(OR(EXACT($I$7,I9)*(EXACT($J$7,J9)))=TRUE,$AN$9,IF(($J$7-$I$7=J9-I9),$AN$8,IF(OR(EXACT($I$7&gt;$J$7,I9&gt;J9)*EXACT($I$7=$J$7,I9=J9)*EXACT($I$7&lt;$J$7,I9&lt;J9)),$AN$7,0)))*4</f>
        <v>0</v>
      </c>
      <c r="L9" s="15" t="s">
        <v>12</v>
      </c>
      <c r="M9" s="16" t="s">
        <v>96</v>
      </c>
      <c r="N9" s="17" t="str">
        <f t="shared" si="2"/>
        <v>2</v>
      </c>
      <c r="O9" s="15" t="s">
        <v>96</v>
      </c>
      <c r="P9" s="16" t="s">
        <v>95</v>
      </c>
      <c r="Q9" s="17">
        <f t="shared" si="3"/>
        <v>0</v>
      </c>
      <c r="R9" s="15" t="s">
        <v>12</v>
      </c>
      <c r="S9" s="16" t="s">
        <v>12</v>
      </c>
      <c r="T9" s="17" t="str">
        <f t="shared" si="4"/>
        <v>5</v>
      </c>
      <c r="U9" s="15" t="s">
        <v>12</v>
      </c>
      <c r="V9" s="16" t="s">
        <v>95</v>
      </c>
      <c r="W9" s="17" t="str">
        <f t="shared" si="5"/>
        <v>2</v>
      </c>
      <c r="X9" s="15" t="s">
        <v>2</v>
      </c>
      <c r="Y9" s="16" t="s">
        <v>12</v>
      </c>
      <c r="Z9" s="17" t="str">
        <f t="shared" si="6"/>
        <v>3</v>
      </c>
      <c r="AA9" s="15" t="s">
        <v>95</v>
      </c>
      <c r="AB9" s="16" t="s">
        <v>2</v>
      </c>
      <c r="AC9" s="17">
        <f t="shared" si="7"/>
        <v>0</v>
      </c>
      <c r="AD9" s="24"/>
      <c r="AE9" s="22"/>
      <c r="AF9" s="17"/>
      <c r="AG9" s="18">
        <f t="shared" si="8"/>
        <v>12</v>
      </c>
      <c r="AH9" s="19">
        <f>'10.Spieltag'!AI9</f>
        <v>159</v>
      </c>
      <c r="AI9" s="20">
        <f t="shared" si="9"/>
        <v>171</v>
      </c>
      <c r="AJ9" s="21">
        <f t="shared" si="10"/>
        <v>19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95</v>
      </c>
      <c r="G10" s="16" t="s">
        <v>12</v>
      </c>
      <c r="H10" s="17">
        <f t="shared" ref="H10:H22" si="13">IF(OR(EXACT($F$7,F10)*(EXACT($G$7,G10)))=TRUE,$AN$9,IF(($G$7-$F$7=G10-F10),$AN$8,IF(OR(EXACT($F$7&gt;$G$7,F10&gt;G10)*EXACT($F$7=$G$7,F10=G10)*EXACT($F$7&lt;$G$7,F10&lt;G10)),$AN$7,0)))</f>
        <v>0</v>
      </c>
      <c r="I10" s="15" t="s">
        <v>95</v>
      </c>
      <c r="J10" s="16" t="s">
        <v>12</v>
      </c>
      <c r="K10" s="17">
        <f t="shared" si="12"/>
        <v>0</v>
      </c>
      <c r="L10" s="15" t="s">
        <v>12</v>
      </c>
      <c r="M10" s="16" t="s">
        <v>95</v>
      </c>
      <c r="N10" s="17" t="str">
        <f t="shared" ref="N10:N22" si="14">IF(OR(EXACT($L$7,L10)*(EXACT($M$7,M10)))=TRUE,$AN$9,IF(($M$7-$L$7=M10-L10),$AN$8,IF(OR(EXACT($L$7&gt;$M$7,L10&gt;M10)*EXACT($L$7=$M$7,L10=M10)*EXACT($L$7&lt;$M$7,L10&lt;M10)),$AN$7,0)))</f>
        <v>5</v>
      </c>
      <c r="O10" s="15" t="s">
        <v>95</v>
      </c>
      <c r="P10" s="16" t="s">
        <v>12</v>
      </c>
      <c r="Q10" s="17">
        <f t="shared" ref="Q10:Q22" si="15">IF(OR(EXACT($O$7,O10)*(EXACT($P$7,P10)))=TRUE,$AN$9,IF(($P$7-$O$7=P10-O10),$AN$8,IF(OR(EXACT($O$7&gt;$P$7,O10&gt;P10)*EXACT($O$7=$P$7,O10=P10)*EXACT($O$7&lt;$P$7,O10&lt;P10)),$AN$7,0)))</f>
        <v>0</v>
      </c>
      <c r="R10" s="15" t="s">
        <v>12</v>
      </c>
      <c r="S10" s="16" t="s">
        <v>95</v>
      </c>
      <c r="T10" s="17">
        <f t="shared" ref="T10:T22" si="16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95</v>
      </c>
      <c r="W10" s="17" t="str">
        <f t="shared" ref="W10:W22" si="17"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12</v>
      </c>
      <c r="Z10" s="17" t="str">
        <f t="shared" ref="Z10:Z22" si="18">IF(OR(EXACT($X$7,X10)*(EXACT($Y$7,Y10)))=TRUE,$AN$9,IF(($Y$7-$X$7=Y10-X10),$AN$8,IF(OR(EXACT($X$7&gt;$Y$7,X10&gt;Y10)*EXACT($X$7=$Y$7,X10=Y10)*EXACT($X$7&lt;$Y$7,X10&lt;Y10)),$AN$7,0)))</f>
        <v>3</v>
      </c>
      <c r="AA10" s="15" t="s">
        <v>95</v>
      </c>
      <c r="AB10" s="16" t="s">
        <v>95</v>
      </c>
      <c r="AC10" s="17" t="str">
        <f t="shared" ref="AC10:AC22" si="19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8"/>
        <v>15</v>
      </c>
      <c r="AH10" s="19">
        <f>'10.Spieltag'!AI10</f>
        <v>213</v>
      </c>
      <c r="AI10" s="20">
        <f t="shared" si="9"/>
        <v>228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 t="str">
        <f t="shared" si="11"/>
        <v>5</v>
      </c>
      <c r="F11" s="15" t="s">
        <v>95</v>
      </c>
      <c r="G11" s="16" t="s">
        <v>95</v>
      </c>
      <c r="H11" s="17">
        <f t="shared" si="13"/>
        <v>0</v>
      </c>
      <c r="I11" s="15" t="s">
        <v>95</v>
      </c>
      <c r="J11" s="16" t="s">
        <v>2</v>
      </c>
      <c r="K11" s="17">
        <f t="shared" si="12"/>
        <v>0</v>
      </c>
      <c r="L11" s="15" t="s">
        <v>95</v>
      </c>
      <c r="M11" s="16" t="s">
        <v>96</v>
      </c>
      <c r="N11" s="17" t="str">
        <f t="shared" si="14"/>
        <v>3</v>
      </c>
      <c r="O11" s="15" t="s">
        <v>95</v>
      </c>
      <c r="P11" s="16" t="s">
        <v>12</v>
      </c>
      <c r="Q11" s="17">
        <f t="shared" si="15"/>
        <v>0</v>
      </c>
      <c r="R11" s="15" t="s">
        <v>12</v>
      </c>
      <c r="S11" s="16" t="s">
        <v>95</v>
      </c>
      <c r="T11" s="17">
        <f t="shared" si="16"/>
        <v>0</v>
      </c>
      <c r="U11" s="15" t="s">
        <v>96</v>
      </c>
      <c r="V11" s="16" t="s">
        <v>12</v>
      </c>
      <c r="W11" s="17">
        <f t="shared" si="17"/>
        <v>0</v>
      </c>
      <c r="X11" s="15" t="s">
        <v>12</v>
      </c>
      <c r="Y11" s="16" t="s">
        <v>95</v>
      </c>
      <c r="Z11" s="17" t="str">
        <f t="shared" si="18"/>
        <v>5</v>
      </c>
      <c r="AA11" s="15" t="s">
        <v>95</v>
      </c>
      <c r="AB11" s="16" t="s">
        <v>12</v>
      </c>
      <c r="AC11" s="17">
        <f t="shared" si="19"/>
        <v>0</v>
      </c>
      <c r="AD11" s="23"/>
      <c r="AE11" s="22"/>
      <c r="AF11" s="17"/>
      <c r="AG11" s="18">
        <f t="shared" si="8"/>
        <v>13</v>
      </c>
      <c r="AH11" s="19">
        <f>'10.Spieltag'!AI11</f>
        <v>168</v>
      </c>
      <c r="AI11" s="20">
        <f t="shared" si="9"/>
        <v>181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>
        <f t="shared" si="13"/>
        <v>0</v>
      </c>
      <c r="I12" s="15" t="s">
        <v>95</v>
      </c>
      <c r="J12" s="16" t="s">
        <v>12</v>
      </c>
      <c r="K12" s="17">
        <f t="shared" si="12"/>
        <v>0</v>
      </c>
      <c r="L12" s="15" t="s">
        <v>12</v>
      </c>
      <c r="M12" s="16" t="s">
        <v>96</v>
      </c>
      <c r="N12" s="17" t="str">
        <f t="shared" si="14"/>
        <v>2</v>
      </c>
      <c r="O12" s="15" t="s">
        <v>2</v>
      </c>
      <c r="P12" s="16" t="s">
        <v>95</v>
      </c>
      <c r="Q12" s="17" t="str">
        <f t="shared" si="15"/>
        <v>3</v>
      </c>
      <c r="R12" s="15" t="s">
        <v>12</v>
      </c>
      <c r="S12" s="16" t="s">
        <v>96</v>
      </c>
      <c r="T12" s="17">
        <f t="shared" si="16"/>
        <v>0</v>
      </c>
      <c r="U12" s="15" t="s">
        <v>95</v>
      </c>
      <c r="V12" s="16" t="s">
        <v>95</v>
      </c>
      <c r="W12" s="17">
        <f t="shared" si="17"/>
        <v>0</v>
      </c>
      <c r="X12" s="15" t="s">
        <v>2</v>
      </c>
      <c r="Y12" s="16" t="s">
        <v>95</v>
      </c>
      <c r="Z12" s="17" t="str">
        <f t="shared" si="18"/>
        <v>2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12</v>
      </c>
      <c r="AH12" s="19">
        <f>'10.Spieltag'!AI12</f>
        <v>185</v>
      </c>
      <c r="AI12" s="20">
        <f t="shared" si="9"/>
        <v>197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96</v>
      </c>
      <c r="G13" s="16" t="s">
        <v>12</v>
      </c>
      <c r="H13" s="17">
        <f t="shared" si="13"/>
        <v>0</v>
      </c>
      <c r="I13" s="15" t="s">
        <v>95</v>
      </c>
      <c r="J13" s="16" t="s">
        <v>12</v>
      </c>
      <c r="K13" s="17">
        <f t="shared" si="12"/>
        <v>0</v>
      </c>
      <c r="L13" s="15" t="s">
        <v>12</v>
      </c>
      <c r="M13" s="16" t="s">
        <v>96</v>
      </c>
      <c r="N13" s="17" t="str">
        <f t="shared" si="14"/>
        <v>2</v>
      </c>
      <c r="O13" s="15" t="s">
        <v>95</v>
      </c>
      <c r="P13" s="16" t="s">
        <v>12</v>
      </c>
      <c r="Q13" s="17">
        <f t="shared" si="15"/>
        <v>0</v>
      </c>
      <c r="R13" s="15" t="s">
        <v>2</v>
      </c>
      <c r="S13" s="16" t="s">
        <v>12</v>
      </c>
      <c r="T13" s="17">
        <f t="shared" si="16"/>
        <v>0</v>
      </c>
      <c r="U13" s="15" t="s">
        <v>12</v>
      </c>
      <c r="V13" s="16" t="s">
        <v>95</v>
      </c>
      <c r="W13" s="17" t="str">
        <f t="shared" si="17"/>
        <v>2</v>
      </c>
      <c r="X13" s="15" t="s">
        <v>2</v>
      </c>
      <c r="Y13" s="16" t="s">
        <v>96</v>
      </c>
      <c r="Z13" s="17" t="str">
        <f t="shared" si="18"/>
        <v>2</v>
      </c>
      <c r="AA13" s="15" t="s">
        <v>95</v>
      </c>
      <c r="AB13" s="16" t="s">
        <v>95</v>
      </c>
      <c r="AC13" s="17" t="str">
        <f t="shared" si="19"/>
        <v>5</v>
      </c>
      <c r="AD13" s="24"/>
      <c r="AE13" s="22"/>
      <c r="AF13" s="17"/>
      <c r="AG13" s="18">
        <f t="shared" si="8"/>
        <v>11</v>
      </c>
      <c r="AH13" s="19">
        <f>'10.Spieltag'!AI13</f>
        <v>146</v>
      </c>
      <c r="AI13" s="20">
        <f t="shared" si="9"/>
        <v>157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96</v>
      </c>
      <c r="J14" s="16" t="s">
        <v>2</v>
      </c>
      <c r="K14" s="17">
        <f t="shared" si="12"/>
        <v>0</v>
      </c>
      <c r="L14" s="15" t="s">
        <v>95</v>
      </c>
      <c r="M14" s="16" t="s">
        <v>96</v>
      </c>
      <c r="N14" s="17" t="str">
        <f t="shared" si="14"/>
        <v>3</v>
      </c>
      <c r="O14" s="15" t="s">
        <v>95</v>
      </c>
      <c r="P14" s="16" t="s">
        <v>12</v>
      </c>
      <c r="Q14" s="17">
        <f t="shared" si="15"/>
        <v>0</v>
      </c>
      <c r="R14" s="15" t="s">
        <v>95</v>
      </c>
      <c r="S14" s="16" t="s">
        <v>96</v>
      </c>
      <c r="T14" s="17">
        <f t="shared" si="16"/>
        <v>0</v>
      </c>
      <c r="U14" s="15" t="s">
        <v>96</v>
      </c>
      <c r="V14" s="16" t="s">
        <v>96</v>
      </c>
      <c r="W14" s="17">
        <f t="shared" si="17"/>
        <v>0</v>
      </c>
      <c r="X14" s="15" t="s">
        <v>95</v>
      </c>
      <c r="Y14" s="16" t="s">
        <v>95</v>
      </c>
      <c r="Z14" s="17">
        <f t="shared" si="18"/>
        <v>0</v>
      </c>
      <c r="AA14" s="15" t="s">
        <v>95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3</v>
      </c>
      <c r="AH14" s="19">
        <f>'10.Spieltag'!AI14</f>
        <v>168</v>
      </c>
      <c r="AI14" s="20">
        <f t="shared" si="9"/>
        <v>171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3"/>
        <v>5</v>
      </c>
      <c r="I15" s="15" t="s">
        <v>96</v>
      </c>
      <c r="J15" s="16" t="s">
        <v>12</v>
      </c>
      <c r="K15" s="17">
        <f t="shared" si="12"/>
        <v>0</v>
      </c>
      <c r="L15" s="15" t="s">
        <v>12</v>
      </c>
      <c r="M15" s="16" t="s">
        <v>96</v>
      </c>
      <c r="N15" s="17" t="str">
        <f t="shared" si="14"/>
        <v>2</v>
      </c>
      <c r="O15" s="15" t="s">
        <v>12</v>
      </c>
      <c r="P15" s="16" t="s">
        <v>95</v>
      </c>
      <c r="Q15" s="17" t="str">
        <f t="shared" si="15"/>
        <v>2</v>
      </c>
      <c r="R15" s="15" t="s">
        <v>12</v>
      </c>
      <c r="S15" s="16" t="s">
        <v>96</v>
      </c>
      <c r="T15" s="17">
        <f t="shared" si="16"/>
        <v>0</v>
      </c>
      <c r="U15" s="15" t="s">
        <v>95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 t="str">
        <f t="shared" si="18"/>
        <v>5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14</v>
      </c>
      <c r="AH15" s="19">
        <f>'10.Spieltag'!AI15</f>
        <v>200</v>
      </c>
      <c r="AI15" s="20">
        <f t="shared" si="9"/>
        <v>214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3"/>
        <v>0</v>
      </c>
      <c r="I16" s="15" t="s">
        <v>95</v>
      </c>
      <c r="J16" s="16" t="s">
        <v>12</v>
      </c>
      <c r="K16" s="17">
        <f t="shared" si="12"/>
        <v>0</v>
      </c>
      <c r="L16" s="15" t="s">
        <v>95</v>
      </c>
      <c r="M16" s="16" t="s">
        <v>96</v>
      </c>
      <c r="N16" s="17" t="str">
        <f t="shared" si="14"/>
        <v>3</v>
      </c>
      <c r="O16" s="15" t="s">
        <v>12</v>
      </c>
      <c r="P16" s="16" t="s">
        <v>95</v>
      </c>
      <c r="Q16" s="17" t="str">
        <f t="shared" si="15"/>
        <v>2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96</v>
      </c>
      <c r="W16" s="17" t="str">
        <f t="shared" si="17"/>
        <v>2</v>
      </c>
      <c r="X16" s="15" t="s">
        <v>2</v>
      </c>
      <c r="Y16" s="16" t="s">
        <v>95</v>
      </c>
      <c r="Z16" s="17" t="str">
        <f t="shared" si="18"/>
        <v>2</v>
      </c>
      <c r="AA16" s="15" t="s">
        <v>95</v>
      </c>
      <c r="AB16" s="16" t="s">
        <v>2</v>
      </c>
      <c r="AC16" s="17">
        <f t="shared" si="19"/>
        <v>0</v>
      </c>
      <c r="AD16" s="24"/>
      <c r="AE16" s="22"/>
      <c r="AF16" s="17"/>
      <c r="AG16" s="18">
        <f t="shared" si="8"/>
        <v>9</v>
      </c>
      <c r="AH16" s="19">
        <f>'10.Spieltag'!AI16</f>
        <v>165</v>
      </c>
      <c r="AI16" s="20">
        <f t="shared" si="9"/>
        <v>174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3"/>
        <v>0</v>
      </c>
      <c r="I17" s="15" t="s">
        <v>95</v>
      </c>
      <c r="J17" s="16" t="s">
        <v>2</v>
      </c>
      <c r="K17" s="17">
        <f t="shared" si="12"/>
        <v>0</v>
      </c>
      <c r="L17" s="15" t="s">
        <v>2</v>
      </c>
      <c r="M17" s="16" t="s">
        <v>95</v>
      </c>
      <c r="N17" s="17" t="str">
        <f t="shared" si="14"/>
        <v>2</v>
      </c>
      <c r="O17" s="15" t="s">
        <v>2</v>
      </c>
      <c r="P17" s="16" t="s">
        <v>95</v>
      </c>
      <c r="Q17" s="17" t="str">
        <f t="shared" si="15"/>
        <v>3</v>
      </c>
      <c r="R17" s="15" t="s">
        <v>12</v>
      </c>
      <c r="S17" s="16" t="s">
        <v>12</v>
      </c>
      <c r="T17" s="17" t="str">
        <f t="shared" si="16"/>
        <v>5</v>
      </c>
      <c r="U17" s="15" t="s">
        <v>2</v>
      </c>
      <c r="V17" s="16" t="s">
        <v>95</v>
      </c>
      <c r="W17" s="17" t="str">
        <f t="shared" si="17"/>
        <v>3</v>
      </c>
      <c r="X17" s="15" t="s">
        <v>12</v>
      </c>
      <c r="Y17" s="16" t="s">
        <v>95</v>
      </c>
      <c r="Z17" s="17" t="str">
        <f t="shared" si="18"/>
        <v>5</v>
      </c>
      <c r="AA17" s="15" t="s">
        <v>95</v>
      </c>
      <c r="AB17" s="16" t="s">
        <v>2</v>
      </c>
      <c r="AC17" s="17">
        <f t="shared" si="19"/>
        <v>0</v>
      </c>
      <c r="AD17" s="24"/>
      <c r="AE17" s="22"/>
      <c r="AF17" s="17"/>
      <c r="AG17" s="18">
        <f t="shared" si="8"/>
        <v>23</v>
      </c>
      <c r="AH17" s="19">
        <f>'10.Spieltag'!AI17</f>
        <v>115</v>
      </c>
      <c r="AI17" s="20">
        <f t="shared" si="9"/>
        <v>138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3"/>
        <v>0</v>
      </c>
      <c r="I18" s="15" t="s">
        <v>95</v>
      </c>
      <c r="J18" s="16" t="s">
        <v>2</v>
      </c>
      <c r="K18" s="17">
        <f t="shared" si="12"/>
        <v>0</v>
      </c>
      <c r="L18" s="15" t="s">
        <v>12</v>
      </c>
      <c r="M18" s="16" t="s">
        <v>96</v>
      </c>
      <c r="N18" s="17" t="str">
        <f t="shared" si="14"/>
        <v>2</v>
      </c>
      <c r="O18" s="15" t="s">
        <v>12</v>
      </c>
      <c r="P18" s="16" t="s">
        <v>95</v>
      </c>
      <c r="Q18" s="17" t="str">
        <f t="shared" si="15"/>
        <v>2</v>
      </c>
      <c r="R18" s="15" t="s">
        <v>95</v>
      </c>
      <c r="S18" s="16" t="s">
        <v>12</v>
      </c>
      <c r="T18" s="17">
        <f t="shared" si="16"/>
        <v>0</v>
      </c>
      <c r="U18" s="15" t="s">
        <v>96</v>
      </c>
      <c r="V18" s="16" t="s">
        <v>95</v>
      </c>
      <c r="W18" s="17">
        <f t="shared" si="17"/>
        <v>0</v>
      </c>
      <c r="X18" s="15" t="s">
        <v>2</v>
      </c>
      <c r="Y18" s="16" t="s">
        <v>96</v>
      </c>
      <c r="Z18" s="17" t="str">
        <f t="shared" si="18"/>
        <v>2</v>
      </c>
      <c r="AA18" s="15" t="s">
        <v>95</v>
      </c>
      <c r="AB18" s="16" t="s">
        <v>95</v>
      </c>
      <c r="AC18" s="17" t="str">
        <f t="shared" si="19"/>
        <v>5</v>
      </c>
      <c r="AD18" s="24"/>
      <c r="AE18" s="22"/>
      <c r="AF18" s="17"/>
      <c r="AG18" s="18">
        <f t="shared" si="8"/>
        <v>11</v>
      </c>
      <c r="AH18" s="19">
        <f>'10.Spieltag'!AI18</f>
        <v>173</v>
      </c>
      <c r="AI18" s="20">
        <f t="shared" si="9"/>
        <v>184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7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3"/>
        <v>0</v>
      </c>
      <c r="I19" s="15" t="s">
        <v>96</v>
      </c>
      <c r="J19" s="16" t="s">
        <v>95</v>
      </c>
      <c r="K19" s="17">
        <f t="shared" si="12"/>
        <v>0</v>
      </c>
      <c r="L19" s="15" t="s">
        <v>12</v>
      </c>
      <c r="M19" s="16" t="s">
        <v>96</v>
      </c>
      <c r="N19" s="17" t="str">
        <f t="shared" si="14"/>
        <v>2</v>
      </c>
      <c r="O19" s="15" t="s">
        <v>12</v>
      </c>
      <c r="P19" s="16" t="s">
        <v>96</v>
      </c>
      <c r="Q19" s="17" t="str">
        <f t="shared" si="15"/>
        <v>5</v>
      </c>
      <c r="R19" s="15" t="s">
        <v>2</v>
      </c>
      <c r="S19" s="16" t="s">
        <v>95</v>
      </c>
      <c r="T19" s="17">
        <f t="shared" si="16"/>
        <v>0</v>
      </c>
      <c r="U19" s="15" t="s">
        <v>12</v>
      </c>
      <c r="V19" s="16" t="s">
        <v>95</v>
      </c>
      <c r="W19" s="17" t="str">
        <f t="shared" si="17"/>
        <v>2</v>
      </c>
      <c r="X19" s="15" t="s">
        <v>2</v>
      </c>
      <c r="Y19" s="16" t="s">
        <v>95</v>
      </c>
      <c r="Z19" s="17" t="str">
        <f t="shared" si="18"/>
        <v>2</v>
      </c>
      <c r="AA19" s="15" t="s">
        <v>12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11</v>
      </c>
      <c r="AH19" s="19">
        <f>'10.Spieltag'!AI19</f>
        <v>200</v>
      </c>
      <c r="AI19" s="20">
        <f t="shared" si="9"/>
        <v>211</v>
      </c>
      <c r="AJ19" s="21">
        <f t="shared" si="10"/>
        <v>7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3"/>
        <v>0</v>
      </c>
      <c r="I20" s="15" t="s">
        <v>96</v>
      </c>
      <c r="J20" s="16" t="s">
        <v>95</v>
      </c>
      <c r="K20" s="17">
        <f t="shared" si="12"/>
        <v>0</v>
      </c>
      <c r="L20" s="15" t="s">
        <v>12</v>
      </c>
      <c r="M20" s="16" t="s">
        <v>95</v>
      </c>
      <c r="N20" s="17" t="str">
        <f t="shared" si="14"/>
        <v>5</v>
      </c>
      <c r="O20" s="15" t="s">
        <v>2</v>
      </c>
      <c r="P20" s="16" t="s">
        <v>95</v>
      </c>
      <c r="Q20" s="17" t="str">
        <f t="shared" si="15"/>
        <v>3</v>
      </c>
      <c r="R20" s="15" t="s">
        <v>12</v>
      </c>
      <c r="S20" s="16" t="s">
        <v>95</v>
      </c>
      <c r="T20" s="17">
        <f t="shared" si="16"/>
        <v>0</v>
      </c>
      <c r="U20" s="15" t="s">
        <v>95</v>
      </c>
      <c r="V20" s="16" t="s">
        <v>96</v>
      </c>
      <c r="W20" s="17" t="str">
        <f t="shared" si="17"/>
        <v>2</v>
      </c>
      <c r="X20" s="15" t="s">
        <v>2</v>
      </c>
      <c r="Y20" s="16" t="s">
        <v>96</v>
      </c>
      <c r="Z20" s="17" t="str">
        <f t="shared" si="18"/>
        <v>2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'10.Spieltag'!AI20</f>
        <v>166</v>
      </c>
      <c r="AI20" s="20">
        <f t="shared" si="9"/>
        <v>178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 t="str">
        <f t="shared" si="13"/>
        <v>5</v>
      </c>
      <c r="I21" s="15" t="s">
        <v>95</v>
      </c>
      <c r="J21" s="16" t="s">
        <v>12</v>
      </c>
      <c r="K21" s="17">
        <f t="shared" si="12"/>
        <v>0</v>
      </c>
      <c r="L21" s="15" t="s">
        <v>2</v>
      </c>
      <c r="M21" s="16" t="s">
        <v>95</v>
      </c>
      <c r="N21" s="17" t="str">
        <f t="shared" si="14"/>
        <v>2</v>
      </c>
      <c r="O21" s="15" t="s">
        <v>12</v>
      </c>
      <c r="P21" s="16" t="s">
        <v>12</v>
      </c>
      <c r="Q21" s="17">
        <f t="shared" si="15"/>
        <v>0</v>
      </c>
      <c r="R21" s="15" t="s">
        <v>12</v>
      </c>
      <c r="S21" s="16" t="s">
        <v>95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3</v>
      </c>
      <c r="X21" s="15" t="s">
        <v>12</v>
      </c>
      <c r="Y21" s="16" t="s">
        <v>96</v>
      </c>
      <c r="Z21" s="17" t="str">
        <f t="shared" si="18"/>
        <v>2</v>
      </c>
      <c r="AA21" s="15" t="s">
        <v>95</v>
      </c>
      <c r="AB21" s="16" t="s">
        <v>95</v>
      </c>
      <c r="AC21" s="17" t="str">
        <f t="shared" si="19"/>
        <v>5</v>
      </c>
      <c r="AD21" s="24"/>
      <c r="AE21" s="22"/>
      <c r="AF21" s="17"/>
      <c r="AG21" s="18">
        <f>E21+H21+K21+N21+Q21+T21+W21+Z21+AC21+AF21</f>
        <v>22</v>
      </c>
      <c r="AH21" s="19">
        <f>'10.Spieltag'!AI21</f>
        <v>193</v>
      </c>
      <c r="AI21" s="20">
        <f t="shared" si="9"/>
        <v>215</v>
      </c>
      <c r="AJ21" s="21">
        <f t="shared" si="10"/>
        <v>3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96</v>
      </c>
      <c r="G22" s="16" t="s">
        <v>12</v>
      </c>
      <c r="H22" s="17">
        <f t="shared" si="13"/>
        <v>0</v>
      </c>
      <c r="I22" s="15" t="s">
        <v>95</v>
      </c>
      <c r="J22" s="16" t="s">
        <v>12</v>
      </c>
      <c r="K22" s="17">
        <f t="shared" si="12"/>
        <v>0</v>
      </c>
      <c r="L22" s="15" t="s">
        <v>12</v>
      </c>
      <c r="M22" s="16" t="s">
        <v>96</v>
      </c>
      <c r="N22" s="17" t="str">
        <f t="shared" si="14"/>
        <v>2</v>
      </c>
      <c r="O22" s="15" t="s">
        <v>12</v>
      </c>
      <c r="P22" s="16" t="s">
        <v>96</v>
      </c>
      <c r="Q22" s="17" t="str">
        <f t="shared" si="15"/>
        <v>5</v>
      </c>
      <c r="R22" s="15" t="s">
        <v>95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5</v>
      </c>
      <c r="X22" s="15" t="s">
        <v>12</v>
      </c>
      <c r="Y22" s="16" t="s">
        <v>96</v>
      </c>
      <c r="Z22" s="17" t="str">
        <f t="shared" si="18"/>
        <v>2</v>
      </c>
      <c r="AA22" s="15" t="s">
        <v>12</v>
      </c>
      <c r="AB22" s="16" t="s">
        <v>95</v>
      </c>
      <c r="AC22" s="17">
        <f t="shared" si="19"/>
        <v>0</v>
      </c>
      <c r="AD22" s="24"/>
      <c r="AE22" s="22"/>
      <c r="AF22" s="17"/>
      <c r="AG22" s="18">
        <f>E22+H22+K22+N22+Q22+T22+W22+Z22+AC22+AF22</f>
        <v>20</v>
      </c>
      <c r="AH22" s="19">
        <f>'10.Spieltag'!AI22</f>
        <v>193</v>
      </c>
      <c r="AI22" s="20">
        <f t="shared" si="9"/>
        <v>213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12</v>
      </c>
      <c r="D23" s="16" t="s">
        <v>95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96</v>
      </c>
      <c r="J23" s="16" t="s">
        <v>12</v>
      </c>
      <c r="K23" s="17">
        <f t="shared" si="12"/>
        <v>0</v>
      </c>
      <c r="L23" s="15" t="s">
        <v>95</v>
      </c>
      <c r="M23" s="16" t="s">
        <v>95</v>
      </c>
      <c r="N23" s="17">
        <f t="shared" si="2"/>
        <v>0</v>
      </c>
      <c r="O23" s="15" t="s">
        <v>12</v>
      </c>
      <c r="P23" s="16" t="s">
        <v>96</v>
      </c>
      <c r="Q23" s="17" t="str">
        <f t="shared" si="3"/>
        <v>5</v>
      </c>
      <c r="R23" s="15" t="s">
        <v>12</v>
      </c>
      <c r="S23" s="16" t="s">
        <v>95</v>
      </c>
      <c r="T23" s="17">
        <f t="shared" si="4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2</v>
      </c>
      <c r="Y23" s="16" t="s">
        <v>95</v>
      </c>
      <c r="Z23" s="17" t="str">
        <f t="shared" si="6"/>
        <v>2</v>
      </c>
      <c r="AA23" s="15" t="s">
        <v>96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9</v>
      </c>
      <c r="AH23" s="19">
        <f>'10.Spieltag'!AI23</f>
        <v>106</v>
      </c>
      <c r="AI23" s="20">
        <f t="shared" si="9"/>
        <v>115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96</v>
      </c>
      <c r="J24" s="16" t="s">
        <v>95</v>
      </c>
      <c r="K24" s="17">
        <f t="shared" si="12"/>
        <v>0</v>
      </c>
      <c r="L24" s="15" t="s">
        <v>12</v>
      </c>
      <c r="M24" s="16" t="s">
        <v>12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>
        <f t="shared" si="4"/>
        <v>0</v>
      </c>
      <c r="U24" s="15" t="s">
        <v>12</v>
      </c>
      <c r="V24" s="16" t="s">
        <v>96</v>
      </c>
      <c r="W24" s="17" t="str">
        <f t="shared" si="5"/>
        <v>5</v>
      </c>
      <c r="X24" s="15" t="s">
        <v>2</v>
      </c>
      <c r="Y24" s="16" t="s">
        <v>95</v>
      </c>
      <c r="Z24" s="17" t="str">
        <f t="shared" si="6"/>
        <v>2</v>
      </c>
      <c r="AA24" s="15" t="s">
        <v>12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1">E24+H24+K24+N24+Q24+T24+W24+Z24+AC24+AF24</f>
        <v>12</v>
      </c>
      <c r="AH24" s="19">
        <f>'10.Spieltag'!AI24</f>
        <v>188</v>
      </c>
      <c r="AI24" s="20">
        <f t="shared" ref="AI24:AI26" si="22">AG24+AH24</f>
        <v>200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12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96</v>
      </c>
      <c r="G25" s="16" t="s">
        <v>12</v>
      </c>
      <c r="H25" s="17">
        <f t="shared" si="1"/>
        <v>0</v>
      </c>
      <c r="I25" s="15" t="s">
        <v>95</v>
      </c>
      <c r="J25" s="16" t="s">
        <v>12</v>
      </c>
      <c r="K25" s="17">
        <f t="shared" si="12"/>
        <v>0</v>
      </c>
      <c r="L25" s="15" t="s">
        <v>95</v>
      </c>
      <c r="M25" s="16" t="s">
        <v>96</v>
      </c>
      <c r="N25" s="17" t="str">
        <f t="shared" si="2"/>
        <v>3</v>
      </c>
      <c r="O25" s="15" t="s">
        <v>12</v>
      </c>
      <c r="P25" s="16" t="s">
        <v>96</v>
      </c>
      <c r="Q25" s="17" t="str">
        <f t="shared" si="3"/>
        <v>5</v>
      </c>
      <c r="R25" s="15" t="s">
        <v>12</v>
      </c>
      <c r="S25" s="16" t="s">
        <v>96</v>
      </c>
      <c r="T25" s="17">
        <f t="shared" si="4"/>
        <v>0</v>
      </c>
      <c r="U25" s="15" t="s">
        <v>95</v>
      </c>
      <c r="V25" s="16" t="s">
        <v>96</v>
      </c>
      <c r="W25" s="17" t="str">
        <f t="shared" si="5"/>
        <v>2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21"/>
        <v>12</v>
      </c>
      <c r="AH25" s="19">
        <f>'10.Spieltag'!AI25</f>
        <v>181</v>
      </c>
      <c r="AI25" s="20">
        <f t="shared" si="22"/>
        <v>193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 t="s">
        <v>96</v>
      </c>
      <c r="J26" s="16" t="s">
        <v>2</v>
      </c>
      <c r="K26" s="17">
        <f t="shared" si="12"/>
        <v>0</v>
      </c>
      <c r="L26" s="15" t="s">
        <v>95</v>
      </c>
      <c r="M26" s="16" t="s">
        <v>95</v>
      </c>
      <c r="N26" s="17">
        <f t="shared" si="2"/>
        <v>0</v>
      </c>
      <c r="O26" s="15" t="s">
        <v>12</v>
      </c>
      <c r="P26" s="16" t="s">
        <v>95</v>
      </c>
      <c r="Q26" s="17" t="str">
        <f t="shared" si="3"/>
        <v>2</v>
      </c>
      <c r="R26" s="15" t="s">
        <v>12</v>
      </c>
      <c r="S26" s="16" t="s">
        <v>12</v>
      </c>
      <c r="T26" s="17" t="str">
        <f t="shared" si="4"/>
        <v>5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96</v>
      </c>
      <c r="Z26" s="17" t="str">
        <f t="shared" si="6"/>
        <v>2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1"/>
        <v>11</v>
      </c>
      <c r="AH26" s="19">
        <f>'10.Spieltag'!AI26</f>
        <v>183</v>
      </c>
      <c r="AI26" s="20">
        <f t="shared" si="22"/>
        <v>194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4" si="23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1" si="24">IF(OR(EXACT($C$7,C27)*(EXACT($D$7,D27)))=TRUE,$AN$9,IF(($D$7-$C$7=D27-C27),$AN$8,IF(OR(EXACT($C$7&gt;$D$7,C27&gt;D27)*EXACT($C$7=$D$7,C27=D27)*EXACT($C$7&lt;$D$7,C27&lt;D27)),$AN$7,0)))</f>
        <v>3</v>
      </c>
      <c r="F27" s="15" t="s">
        <v>96</v>
      </c>
      <c r="G27" s="16" t="s">
        <v>2</v>
      </c>
      <c r="H27" s="17">
        <f t="shared" ref="H27:H31" si="25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2</v>
      </c>
      <c r="K27" s="17">
        <f t="shared" si="12"/>
        <v>0</v>
      </c>
      <c r="L27" s="15" t="s">
        <v>12</v>
      </c>
      <c r="M27" s="16" t="s">
        <v>12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96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96</v>
      </c>
      <c r="Z27" s="17" t="str">
        <f t="shared" ref="Z27:Z32" si="30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2">E27+H27+K27+N27+Q27+T27+W27+Z27+AC27+AF27</f>
        <v>15</v>
      </c>
      <c r="AH27" s="19">
        <f>'10.Spieltag'!AI27</f>
        <v>138</v>
      </c>
      <c r="AI27" s="20">
        <f t="shared" ref="AI27:AI32" si="33">AG27+AH27</f>
        <v>153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24"/>
        <v>0</v>
      </c>
      <c r="F28" s="15" t="s">
        <v>95</v>
      </c>
      <c r="G28" s="16" t="s">
        <v>12</v>
      </c>
      <c r="H28" s="17">
        <f t="shared" si="25"/>
        <v>0</v>
      </c>
      <c r="I28" s="15" t="s">
        <v>96</v>
      </c>
      <c r="J28" s="16" t="s">
        <v>95</v>
      </c>
      <c r="K28" s="17">
        <f t="shared" si="12"/>
        <v>0</v>
      </c>
      <c r="L28" s="15" t="s">
        <v>12</v>
      </c>
      <c r="M28" s="16" t="s">
        <v>95</v>
      </c>
      <c r="N28" s="17" t="str">
        <f t="shared" si="26"/>
        <v>5</v>
      </c>
      <c r="O28" s="15" t="s">
        <v>96</v>
      </c>
      <c r="P28" s="16" t="s">
        <v>12</v>
      </c>
      <c r="Q28" s="17">
        <f t="shared" si="27"/>
        <v>0</v>
      </c>
      <c r="R28" s="15" t="s">
        <v>12</v>
      </c>
      <c r="S28" s="16" t="s">
        <v>96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12</v>
      </c>
      <c r="Y28" s="16" t="s">
        <v>12</v>
      </c>
      <c r="Z28" s="17">
        <f t="shared" si="30"/>
        <v>0</v>
      </c>
      <c r="AA28" s="15" t="s">
        <v>95</v>
      </c>
      <c r="AB28" s="16" t="s">
        <v>95</v>
      </c>
      <c r="AC28" s="17" t="str">
        <f t="shared" si="31"/>
        <v>5</v>
      </c>
      <c r="AD28" s="24"/>
      <c r="AE28" s="22"/>
      <c r="AF28" s="17"/>
      <c r="AG28" s="18">
        <f t="shared" si="32"/>
        <v>12</v>
      </c>
      <c r="AH28" s="19">
        <f>'10.Spieltag'!AI28</f>
        <v>142</v>
      </c>
      <c r="AI28" s="20">
        <f t="shared" si="33"/>
        <v>154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95</v>
      </c>
      <c r="G29" s="16" t="s">
        <v>12</v>
      </c>
      <c r="H29" s="17">
        <f t="shared" si="25"/>
        <v>0</v>
      </c>
      <c r="I29" s="15" t="s">
        <v>95</v>
      </c>
      <c r="J29" s="16" t="s">
        <v>12</v>
      </c>
      <c r="K29" s="17">
        <f t="shared" si="12"/>
        <v>0</v>
      </c>
      <c r="L29" s="15" t="s">
        <v>95</v>
      </c>
      <c r="M29" s="16" t="s">
        <v>96</v>
      </c>
      <c r="N29" s="17" t="str">
        <f t="shared" si="26"/>
        <v>3</v>
      </c>
      <c r="O29" s="15" t="s">
        <v>12</v>
      </c>
      <c r="P29" s="16" t="s">
        <v>95</v>
      </c>
      <c r="Q29" s="17" t="str">
        <f t="shared" si="27"/>
        <v>2</v>
      </c>
      <c r="R29" s="15" t="s">
        <v>12</v>
      </c>
      <c r="S29" s="16" t="s">
        <v>96</v>
      </c>
      <c r="T29" s="17">
        <f t="shared" si="28"/>
        <v>0</v>
      </c>
      <c r="U29" s="15" t="s">
        <v>12</v>
      </c>
      <c r="V29" s="16" t="s">
        <v>95</v>
      </c>
      <c r="W29" s="17" t="str">
        <f t="shared" si="29"/>
        <v>2</v>
      </c>
      <c r="X29" s="15" t="s">
        <v>2</v>
      </c>
      <c r="Y29" s="16" t="s">
        <v>96</v>
      </c>
      <c r="Z29" s="17" t="str">
        <f t="shared" si="30"/>
        <v>2</v>
      </c>
      <c r="AA29" s="15" t="s">
        <v>95</v>
      </c>
      <c r="AB29" s="16" t="s">
        <v>95</v>
      </c>
      <c r="AC29" s="17" t="str">
        <f t="shared" si="31"/>
        <v>5</v>
      </c>
      <c r="AD29" s="24"/>
      <c r="AE29" s="22"/>
      <c r="AF29" s="17"/>
      <c r="AG29" s="18">
        <f t="shared" si="32"/>
        <v>14</v>
      </c>
      <c r="AH29" s="19">
        <f>'10.Spieltag'!AI29</f>
        <v>200</v>
      </c>
      <c r="AI29" s="20">
        <f t="shared" si="33"/>
        <v>214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24"/>
        <v>5</v>
      </c>
      <c r="F30" s="15" t="s">
        <v>95</v>
      </c>
      <c r="G30" s="16" t="s">
        <v>12</v>
      </c>
      <c r="H30" s="17">
        <f t="shared" si="25"/>
        <v>0</v>
      </c>
      <c r="I30" s="15" t="s">
        <v>95</v>
      </c>
      <c r="J30" s="16" t="s">
        <v>2</v>
      </c>
      <c r="K30" s="17">
        <f t="shared" si="12"/>
        <v>0</v>
      </c>
      <c r="L30" s="15" t="s">
        <v>95</v>
      </c>
      <c r="M30" s="16" t="s">
        <v>96</v>
      </c>
      <c r="N30" s="17" t="str">
        <f t="shared" si="26"/>
        <v>3</v>
      </c>
      <c r="O30" s="15" t="s">
        <v>12</v>
      </c>
      <c r="P30" s="16" t="s">
        <v>95</v>
      </c>
      <c r="Q30" s="17" t="str">
        <f t="shared" si="27"/>
        <v>2</v>
      </c>
      <c r="R30" s="15" t="s">
        <v>2</v>
      </c>
      <c r="S30" s="16" t="s">
        <v>96</v>
      </c>
      <c r="T30" s="17">
        <f t="shared" si="28"/>
        <v>0</v>
      </c>
      <c r="U30" s="15" t="s">
        <v>95</v>
      </c>
      <c r="V30" s="16" t="s">
        <v>12</v>
      </c>
      <c r="W30" s="17">
        <f t="shared" si="29"/>
        <v>0</v>
      </c>
      <c r="X30" s="15" t="s">
        <v>97</v>
      </c>
      <c r="Y30" s="16" t="s">
        <v>96</v>
      </c>
      <c r="Z30" s="17" t="str">
        <f t="shared" si="30"/>
        <v>2</v>
      </c>
      <c r="AA30" s="15" t="s">
        <v>12</v>
      </c>
      <c r="AB30" s="16" t="s">
        <v>2</v>
      </c>
      <c r="AC30" s="17">
        <f t="shared" si="31"/>
        <v>0</v>
      </c>
      <c r="AD30" s="24"/>
      <c r="AE30" s="22"/>
      <c r="AF30" s="17"/>
      <c r="AG30" s="18">
        <f t="shared" si="32"/>
        <v>12</v>
      </c>
      <c r="AH30" s="19">
        <f>'10.Spieltag'!AI30</f>
        <v>160</v>
      </c>
      <c r="AI30" s="20">
        <f t="shared" si="33"/>
        <v>172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4"/>
        <v>0</v>
      </c>
      <c r="F31" s="15" t="s">
        <v>96</v>
      </c>
      <c r="G31" s="16" t="s">
        <v>95</v>
      </c>
      <c r="H31" s="17">
        <f t="shared" si="25"/>
        <v>0</v>
      </c>
      <c r="I31" s="15" t="s">
        <v>96</v>
      </c>
      <c r="J31" s="16" t="s">
        <v>95</v>
      </c>
      <c r="K31" s="17">
        <f t="shared" si="12"/>
        <v>0</v>
      </c>
      <c r="L31" s="15" t="s">
        <v>12</v>
      </c>
      <c r="M31" s="16" t="s">
        <v>95</v>
      </c>
      <c r="N31" s="17" t="str">
        <f t="shared" si="26"/>
        <v>5</v>
      </c>
      <c r="O31" s="15" t="s">
        <v>12</v>
      </c>
      <c r="P31" s="16" t="s">
        <v>96</v>
      </c>
      <c r="Q31" s="17" t="str">
        <f t="shared" si="27"/>
        <v>5</v>
      </c>
      <c r="R31" s="15" t="s">
        <v>95</v>
      </c>
      <c r="S31" s="16" t="s">
        <v>12</v>
      </c>
      <c r="T31" s="17">
        <f t="shared" si="28"/>
        <v>0</v>
      </c>
      <c r="U31" s="15" t="s">
        <v>12</v>
      </c>
      <c r="V31" s="16" t="s">
        <v>96</v>
      </c>
      <c r="W31" s="17" t="str">
        <f t="shared" si="29"/>
        <v>5</v>
      </c>
      <c r="X31" s="15" t="s">
        <v>12</v>
      </c>
      <c r="Y31" s="16" t="s">
        <v>96</v>
      </c>
      <c r="Z31" s="17" t="str">
        <f t="shared" si="30"/>
        <v>2</v>
      </c>
      <c r="AA31" s="15" t="s">
        <v>12</v>
      </c>
      <c r="AB31" s="16" t="s">
        <v>96</v>
      </c>
      <c r="AC31" s="17">
        <f t="shared" si="31"/>
        <v>0</v>
      </c>
      <c r="AD31" s="24"/>
      <c r="AE31" s="22"/>
      <c r="AF31" s="17"/>
      <c r="AG31" s="18">
        <f t="shared" si="32"/>
        <v>17</v>
      </c>
      <c r="AH31" s="19">
        <f>'10.Spieltag'!AI31</f>
        <v>180</v>
      </c>
      <c r="AI31" s="20">
        <f t="shared" si="33"/>
        <v>197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12</v>
      </c>
      <c r="K32" s="17">
        <f t="shared" si="12"/>
        <v>0</v>
      </c>
      <c r="L32" s="15" t="s">
        <v>12</v>
      </c>
      <c r="M32" s="16" t="s">
        <v>96</v>
      </c>
      <c r="N32" s="17" t="str">
        <f t="shared" si="26"/>
        <v>2</v>
      </c>
      <c r="O32" s="15" t="s">
        <v>95</v>
      </c>
      <c r="P32" s="16" t="s">
        <v>95</v>
      </c>
      <c r="Q32" s="17">
        <f t="shared" si="27"/>
        <v>0</v>
      </c>
      <c r="R32" s="15" t="s">
        <v>12</v>
      </c>
      <c r="S32" s="16" t="s">
        <v>96</v>
      </c>
      <c r="T32" s="17">
        <f t="shared" si="28"/>
        <v>0</v>
      </c>
      <c r="U32" s="15" t="s">
        <v>12</v>
      </c>
      <c r="V32" s="16" t="s">
        <v>95</v>
      </c>
      <c r="W32" s="17" t="str">
        <f t="shared" si="29"/>
        <v>2</v>
      </c>
      <c r="X32" s="15" t="s">
        <v>12</v>
      </c>
      <c r="Y32" s="16" t="s">
        <v>96</v>
      </c>
      <c r="Z32" s="17" t="str">
        <f t="shared" si="30"/>
        <v>2</v>
      </c>
      <c r="AA32" s="15" t="s">
        <v>12</v>
      </c>
      <c r="AB32" s="16" t="s">
        <v>95</v>
      </c>
      <c r="AC32" s="17">
        <f t="shared" si="31"/>
        <v>0</v>
      </c>
      <c r="AD32" s="24"/>
      <c r="AE32" s="22"/>
      <c r="AF32" s="17"/>
      <c r="AG32" s="18">
        <f t="shared" si="32"/>
        <v>6</v>
      </c>
      <c r="AH32" s="19">
        <f>'10.Spieltag'!AI32</f>
        <v>160</v>
      </c>
      <c r="AI32" s="20">
        <f t="shared" si="33"/>
        <v>166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:E34" si="34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:H34" si="35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0</v>
      </c>
      <c r="L33" s="15" t="s">
        <v>12</v>
      </c>
      <c r="M33" s="16" t="s">
        <v>96</v>
      </c>
      <c r="N33" s="17" t="str">
        <f t="shared" ref="N33:N34" si="36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:Q34" si="37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:T34" si="38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:W34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 t="str">
        <f t="shared" ref="Z33:Z34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2</v>
      </c>
      <c r="AC33" s="17">
        <f t="shared" ref="AC33:AC34" si="41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:AG34" si="42">E33+H33+K33+N33+Q33+T33+W33+Z33+AC33+AF33</f>
        <v>13</v>
      </c>
      <c r="AH33" s="19">
        <f>'10.Spieltag'!AI33</f>
        <v>166</v>
      </c>
      <c r="AI33" s="20">
        <f t="shared" ref="AI33" si="43">AG33+AH33</f>
        <v>179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si="23"/>
        <v>27</v>
      </c>
      <c r="B34" s="18" t="s">
        <v>113</v>
      </c>
      <c r="C34" s="15" t="s">
        <v>95</v>
      </c>
      <c r="D34" s="16" t="s">
        <v>12</v>
      </c>
      <c r="E34" s="17">
        <f t="shared" si="34"/>
        <v>0</v>
      </c>
      <c r="F34" s="15" t="s">
        <v>12</v>
      </c>
      <c r="G34" s="16" t="s">
        <v>95</v>
      </c>
      <c r="H34" s="17" t="str">
        <f t="shared" si="35"/>
        <v>5</v>
      </c>
      <c r="I34" s="15" t="s">
        <v>95</v>
      </c>
      <c r="J34" s="16" t="s">
        <v>12</v>
      </c>
      <c r="K34" s="17">
        <f t="shared" si="12"/>
        <v>0</v>
      </c>
      <c r="L34" s="15" t="s">
        <v>2</v>
      </c>
      <c r="M34" s="16" t="s">
        <v>96</v>
      </c>
      <c r="N34" s="17" t="str">
        <f t="shared" si="36"/>
        <v>2</v>
      </c>
      <c r="O34" s="15" t="s">
        <v>12</v>
      </c>
      <c r="P34" s="16" t="s">
        <v>12</v>
      </c>
      <c r="Q34" s="17">
        <f t="shared" si="37"/>
        <v>0</v>
      </c>
      <c r="R34" s="15" t="s">
        <v>95</v>
      </c>
      <c r="S34" s="16" t="s">
        <v>12</v>
      </c>
      <c r="T34" s="17">
        <f t="shared" si="38"/>
        <v>0</v>
      </c>
      <c r="U34" s="15" t="s">
        <v>2</v>
      </c>
      <c r="V34" s="16" t="s">
        <v>12</v>
      </c>
      <c r="W34" s="17" t="str">
        <f t="shared" si="39"/>
        <v>2</v>
      </c>
      <c r="X34" s="15" t="s">
        <v>97</v>
      </c>
      <c r="Y34" s="16" t="s">
        <v>96</v>
      </c>
      <c r="Z34" s="17" t="str">
        <f t="shared" si="40"/>
        <v>2</v>
      </c>
      <c r="AA34" s="15" t="s">
        <v>95</v>
      </c>
      <c r="AB34" s="16" t="s">
        <v>2</v>
      </c>
      <c r="AC34" s="17">
        <f t="shared" si="41"/>
        <v>0</v>
      </c>
      <c r="AD34" s="24"/>
      <c r="AE34" s="22"/>
      <c r="AF34" s="17"/>
      <c r="AG34" s="18">
        <f t="shared" si="42"/>
        <v>11</v>
      </c>
      <c r="AH34" s="19">
        <f>'10.Spieltag'!AI34</f>
        <v>0</v>
      </c>
      <c r="AI34" s="20">
        <f t="shared" ref="AI34" si="45">AG34+AH34</f>
        <v>11</v>
      </c>
      <c r="AJ34" s="21">
        <f t="shared" ref="AJ34" si="4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F4 I4 R4 U4 X4 AA4 I6 L6 O6 R6 AA6">
    <cfRule type="cellIs" dxfId="120" priority="7" operator="equal">
      <formula>"Schalke 04"</formula>
    </cfRule>
  </conditionalFormatting>
  <conditionalFormatting sqref="L4 O4 C6 F6 U6 X6">
    <cfRule type="cellIs" dxfId="119" priority="8" operator="equal">
      <formula>"Schalke 04"</formula>
    </cfRule>
  </conditionalFormatting>
  <conditionalFormatting sqref="AG1:AG1048576">
    <cfRule type="top10" dxfId="118" priority="3" rank="3"/>
  </conditionalFormatting>
  <conditionalFormatting sqref="AK6:AK9">
    <cfRule type="top10" dxfId="117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topLeftCell="A13" workbookViewId="0">
      <selection activeCell="AS27" sqref="AS2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4"/>
      <c r="C4" s="14" t="s">
        <v>63</v>
      </c>
      <c r="F4" s="14" t="s">
        <v>93</v>
      </c>
      <c r="I4" s="14" t="s">
        <v>61</v>
      </c>
      <c r="L4" s="14" t="s">
        <v>11</v>
      </c>
      <c r="O4" s="14" t="s">
        <v>94</v>
      </c>
      <c r="R4" s="14" t="s">
        <v>60</v>
      </c>
      <c r="U4" s="14" t="s">
        <v>92</v>
      </c>
      <c r="X4" s="14" t="s">
        <v>62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64</v>
      </c>
      <c r="I6" s="14" t="s">
        <v>68</v>
      </c>
      <c r="L6" s="14" t="s">
        <v>66</v>
      </c>
      <c r="O6" s="14" t="s">
        <v>59</v>
      </c>
      <c r="R6" s="14" t="s">
        <v>56</v>
      </c>
      <c r="U6" s="14" t="s">
        <v>57</v>
      </c>
      <c r="X6" s="14" t="s">
        <v>58</v>
      </c>
      <c r="AA6" s="14" t="s">
        <v>91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97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95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 t="s">
        <v>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12</v>
      </c>
      <c r="O8" s="15" t="s">
        <v>12</v>
      </c>
      <c r="P8" s="16" t="s">
        <v>12</v>
      </c>
      <c r="Q8" s="17">
        <f t="shared" ref="Q8:Q34" si="2">IF(OR(EXACT($O$7,O8)*(EXACT($P$7,P8)))=TRUE,$AN$9,IF(($P$7-$O$7=P8-O8),$AN$8,IF(OR(EXACT($O$7&gt;$P$7,O8&gt;P8)*EXACT($O$7=$P$7,O8=P8)*EXACT($O$7&lt;$P$7,O8&lt;P8)),$AN$7,0)))</f>
        <v>0</v>
      </c>
      <c r="R8" s="15" t="s">
        <v>2</v>
      </c>
      <c r="S8" s="16" t="s">
        <v>12</v>
      </c>
      <c r="T8" s="17">
        <f t="shared" ref="T8:T34" si="3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34" si="4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2</v>
      </c>
      <c r="Z8" s="17" t="str">
        <f t="shared" ref="Z8:Z34" si="5"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 t="str">
        <f t="shared" ref="AC8:AC34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7">E8+H8+K8+N8+Q8+T8+W8+Z8+AC8+AF8</f>
        <v>27</v>
      </c>
      <c r="AH8" s="19">
        <f>'11.Spieltag'!AI8</f>
        <v>217</v>
      </c>
      <c r="AI8" s="20">
        <f t="shared" ref="AI8:AI26" si="8">AG8+AH8</f>
        <v>244</v>
      </c>
      <c r="AJ8" s="21">
        <f t="shared" ref="AJ8:AJ32" si="9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0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12</v>
      </c>
      <c r="H9" s="17" t="str">
        <f t="shared" si="1"/>
        <v>2</v>
      </c>
      <c r="I9" s="15" t="s">
        <v>12</v>
      </c>
      <c r="J9" s="16" t="s">
        <v>12</v>
      </c>
      <c r="K9" s="17">
        <f t="shared" ref="K9:K34" si="11">IF(OR(EXACT($I$7,I9)*(EXACT($J$7,J9)))=TRUE,$AN$9,IF(($J$7-$I$7=J9-I9),$AN$8,IF(OR(EXACT($I$7&gt;$J$7,I9&gt;J9)*EXACT($I$7=$J$7,I9=J9)*EXACT($I$7&lt;$J$7,I9&lt;J9)),$AN$7,0)))</f>
        <v>0</v>
      </c>
      <c r="L9" s="15" t="s">
        <v>2</v>
      </c>
      <c r="M9" s="16" t="s">
        <v>95</v>
      </c>
      <c r="N9" s="17">
        <f t="shared" ref="N9:N34" si="12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95</v>
      </c>
      <c r="Q9" s="17" t="str">
        <f t="shared" si="2"/>
        <v>2</v>
      </c>
      <c r="R9" s="15" t="s">
        <v>2</v>
      </c>
      <c r="S9" s="16" t="s">
        <v>96</v>
      </c>
      <c r="T9" s="17">
        <f t="shared" si="3"/>
        <v>0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2</v>
      </c>
      <c r="Z9" s="17" t="str">
        <f t="shared" si="5"/>
        <v>3</v>
      </c>
      <c r="AA9" s="15" t="s">
        <v>2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'11.Spieltag'!AI9</f>
        <v>171</v>
      </c>
      <c r="AI9" s="20">
        <f t="shared" si="8"/>
        <v>186</v>
      </c>
      <c r="AJ9" s="21">
        <f t="shared" si="9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>AJ10</f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3</v>
      </c>
      <c r="F10" s="15" t="s">
        <v>95</v>
      </c>
      <c r="G10" s="16" t="s">
        <v>12</v>
      </c>
      <c r="H10" s="17" t="str">
        <f t="shared" si="1"/>
        <v>5</v>
      </c>
      <c r="I10" s="15" t="s">
        <v>12</v>
      </c>
      <c r="J10" s="16" t="s">
        <v>95</v>
      </c>
      <c r="K10" s="17">
        <f t="shared" si="11"/>
        <v>0</v>
      </c>
      <c r="L10" s="15" t="s">
        <v>12</v>
      </c>
      <c r="M10" s="16" t="s">
        <v>95</v>
      </c>
      <c r="N10" s="17">
        <f t="shared" si="12"/>
        <v>12</v>
      </c>
      <c r="O10" s="15" t="s">
        <v>95</v>
      </c>
      <c r="P10" s="16" t="s">
        <v>95</v>
      </c>
      <c r="Q10" s="17">
        <f t="shared" si="2"/>
        <v>0</v>
      </c>
      <c r="R10" s="15" t="s">
        <v>12</v>
      </c>
      <c r="S10" s="16" t="s">
        <v>95</v>
      </c>
      <c r="T10" s="17">
        <f t="shared" si="3"/>
        <v>0</v>
      </c>
      <c r="U10" s="15" t="s">
        <v>12</v>
      </c>
      <c r="V10" s="16" t="s">
        <v>95</v>
      </c>
      <c r="W10" s="17" t="str">
        <f t="shared" si="4"/>
        <v>3</v>
      </c>
      <c r="X10" s="15" t="s">
        <v>95</v>
      </c>
      <c r="Y10" s="16" t="s">
        <v>12</v>
      </c>
      <c r="Z10" s="17" t="str">
        <f t="shared" si="5"/>
        <v>3</v>
      </c>
      <c r="AA10" s="15" t="s">
        <v>12</v>
      </c>
      <c r="AB10" s="16" t="s">
        <v>95</v>
      </c>
      <c r="AC10" s="17">
        <f t="shared" si="6"/>
        <v>0</v>
      </c>
      <c r="AD10" s="24"/>
      <c r="AE10" s="22"/>
      <c r="AF10" s="17"/>
      <c r="AG10" s="18">
        <f t="shared" si="7"/>
        <v>26</v>
      </c>
      <c r="AH10" s="19">
        <f>'11.Spieltag'!AI10</f>
        <v>228</v>
      </c>
      <c r="AI10" s="20">
        <f t="shared" si="8"/>
        <v>254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95</v>
      </c>
      <c r="E11" s="17">
        <f t="shared" si="10"/>
        <v>0</v>
      </c>
      <c r="F11" s="15" t="s">
        <v>95</v>
      </c>
      <c r="G11" s="16" t="s">
        <v>12</v>
      </c>
      <c r="H11" s="17" t="str">
        <f t="shared" si="1"/>
        <v>5</v>
      </c>
      <c r="I11" s="15" t="s">
        <v>12</v>
      </c>
      <c r="J11" s="16" t="s">
        <v>95</v>
      </c>
      <c r="K11" s="17">
        <f t="shared" si="11"/>
        <v>0</v>
      </c>
      <c r="L11" s="15" t="s">
        <v>95</v>
      </c>
      <c r="M11" s="16" t="s">
        <v>96</v>
      </c>
      <c r="N11" s="17">
        <f t="shared" si="12"/>
        <v>20</v>
      </c>
      <c r="O11" s="15" t="s">
        <v>95</v>
      </c>
      <c r="P11" s="16" t="s">
        <v>95</v>
      </c>
      <c r="Q11" s="17">
        <f t="shared" si="2"/>
        <v>0</v>
      </c>
      <c r="R11" s="15" t="s">
        <v>12</v>
      </c>
      <c r="S11" s="16" t="s">
        <v>12</v>
      </c>
      <c r="T11" s="17">
        <f t="shared" si="3"/>
        <v>0</v>
      </c>
      <c r="U11" s="15" t="s">
        <v>95</v>
      </c>
      <c r="V11" s="16" t="s">
        <v>12</v>
      </c>
      <c r="W11" s="17">
        <f t="shared" si="4"/>
        <v>0</v>
      </c>
      <c r="X11" s="15" t="s">
        <v>12</v>
      </c>
      <c r="Y11" s="16" t="s">
        <v>95</v>
      </c>
      <c r="Z11" s="17">
        <f t="shared" si="5"/>
        <v>0</v>
      </c>
      <c r="AA11" s="15" t="s">
        <v>96</v>
      </c>
      <c r="AB11" s="16" t="s">
        <v>95</v>
      </c>
      <c r="AC11" s="17" t="str">
        <f t="shared" si="6"/>
        <v>2</v>
      </c>
      <c r="AD11" s="23"/>
      <c r="AE11" s="22"/>
      <c r="AF11" s="17"/>
      <c r="AG11" s="18">
        <f t="shared" si="7"/>
        <v>27</v>
      </c>
      <c r="AH11" s="19">
        <f>'11.Spieltag'!AI11</f>
        <v>181</v>
      </c>
      <c r="AI11" s="20">
        <f t="shared" si="8"/>
        <v>208</v>
      </c>
      <c r="AJ11" s="21">
        <f t="shared" si="9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12</v>
      </c>
      <c r="H12" s="17">
        <f t="shared" si="1"/>
        <v>0</v>
      </c>
      <c r="I12" s="15" t="s">
        <v>95</v>
      </c>
      <c r="J12" s="16" t="s">
        <v>12</v>
      </c>
      <c r="K12" s="17" t="str">
        <f t="shared" si="11"/>
        <v>3</v>
      </c>
      <c r="L12" s="15" t="s">
        <v>2</v>
      </c>
      <c r="M12" s="16" t="s">
        <v>12</v>
      </c>
      <c r="N12" s="17">
        <f t="shared" si="12"/>
        <v>12</v>
      </c>
      <c r="O12" s="15" t="s">
        <v>12</v>
      </c>
      <c r="P12" s="16" t="s">
        <v>12</v>
      </c>
      <c r="Q12" s="17">
        <f t="shared" si="2"/>
        <v>0</v>
      </c>
      <c r="R12" s="15" t="s">
        <v>12</v>
      </c>
      <c r="S12" s="16" t="s">
        <v>95</v>
      </c>
      <c r="T12" s="17">
        <f t="shared" si="3"/>
        <v>0</v>
      </c>
      <c r="U12" s="15" t="s">
        <v>12</v>
      </c>
      <c r="V12" s="16" t="s">
        <v>95</v>
      </c>
      <c r="W12" s="17" t="str">
        <f t="shared" si="4"/>
        <v>3</v>
      </c>
      <c r="X12" s="15" t="s">
        <v>12</v>
      </c>
      <c r="Y12" s="16" t="s">
        <v>12</v>
      </c>
      <c r="Z12" s="17">
        <f t="shared" si="5"/>
        <v>0</v>
      </c>
      <c r="AA12" s="15" t="s">
        <v>95</v>
      </c>
      <c r="AB12" s="16" t="s">
        <v>12</v>
      </c>
      <c r="AC12" s="17" t="str">
        <f t="shared" si="6"/>
        <v>2</v>
      </c>
      <c r="AD12" s="24"/>
      <c r="AE12" s="22"/>
      <c r="AF12" s="17"/>
      <c r="AG12" s="18">
        <f t="shared" si="7"/>
        <v>20</v>
      </c>
      <c r="AH12" s="19">
        <f>'11.Spieltag'!AI12</f>
        <v>197</v>
      </c>
      <c r="AI12" s="20">
        <f t="shared" si="8"/>
        <v>217</v>
      </c>
      <c r="AJ12" s="21">
        <f t="shared" si="9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0"/>
        <v>0</v>
      </c>
      <c r="F13" s="15" t="s">
        <v>96</v>
      </c>
      <c r="G13" s="16" t="s">
        <v>95</v>
      </c>
      <c r="H13" s="17" t="str">
        <f t="shared" si="1"/>
        <v>3</v>
      </c>
      <c r="I13" s="15" t="s">
        <v>2</v>
      </c>
      <c r="J13" s="16" t="s">
        <v>95</v>
      </c>
      <c r="K13" s="17">
        <f t="shared" si="11"/>
        <v>0</v>
      </c>
      <c r="L13" s="15" t="s">
        <v>12</v>
      </c>
      <c r="M13" s="16" t="s">
        <v>96</v>
      </c>
      <c r="N13" s="17">
        <f t="shared" si="12"/>
        <v>8</v>
      </c>
      <c r="O13" s="15" t="s">
        <v>95</v>
      </c>
      <c r="P13" s="16" t="s">
        <v>95</v>
      </c>
      <c r="Q13" s="17">
        <f t="shared" si="2"/>
        <v>0</v>
      </c>
      <c r="R13" s="15" t="s">
        <v>95</v>
      </c>
      <c r="S13" s="16" t="s">
        <v>2</v>
      </c>
      <c r="T13" s="17" t="str">
        <f t="shared" si="3"/>
        <v>2</v>
      </c>
      <c r="U13" s="15" t="s">
        <v>12</v>
      </c>
      <c r="V13" s="16" t="s">
        <v>96</v>
      </c>
      <c r="W13" s="17" t="str">
        <f t="shared" si="4"/>
        <v>2</v>
      </c>
      <c r="X13" s="15" t="s">
        <v>95</v>
      </c>
      <c r="Y13" s="16" t="s">
        <v>95</v>
      </c>
      <c r="Z13" s="17">
        <f t="shared" si="5"/>
        <v>0</v>
      </c>
      <c r="AA13" s="15" t="s">
        <v>96</v>
      </c>
      <c r="AB13" s="16" t="s">
        <v>97</v>
      </c>
      <c r="AC13" s="17" t="str">
        <f t="shared" si="6"/>
        <v>2</v>
      </c>
      <c r="AD13" s="24"/>
      <c r="AE13" s="22"/>
      <c r="AF13" s="17"/>
      <c r="AG13" s="18">
        <f t="shared" si="7"/>
        <v>17</v>
      </c>
      <c r="AH13" s="19">
        <f>'11.Spieltag'!AI13</f>
        <v>157</v>
      </c>
      <c r="AI13" s="20">
        <f t="shared" si="8"/>
        <v>174</v>
      </c>
      <c r="AJ13" s="21">
        <f t="shared" si="9"/>
        <v>23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96</v>
      </c>
      <c r="D14" s="16" t="s">
        <v>96</v>
      </c>
      <c r="E14" s="17">
        <f t="shared" si="10"/>
        <v>0</v>
      </c>
      <c r="F14" s="15" t="s">
        <v>95</v>
      </c>
      <c r="G14" s="16" t="s">
        <v>2</v>
      </c>
      <c r="H14" s="17" t="str">
        <f t="shared" si="1"/>
        <v>2</v>
      </c>
      <c r="I14" s="15" t="s">
        <v>95</v>
      </c>
      <c r="J14" s="16" t="s">
        <v>96</v>
      </c>
      <c r="K14" s="17">
        <f t="shared" si="11"/>
        <v>0</v>
      </c>
      <c r="L14" s="15" t="s">
        <v>12</v>
      </c>
      <c r="M14" s="16" t="s">
        <v>96</v>
      </c>
      <c r="N14" s="17">
        <f t="shared" si="12"/>
        <v>8</v>
      </c>
      <c r="O14" s="15" t="s">
        <v>95</v>
      </c>
      <c r="P14" s="16" t="s">
        <v>95</v>
      </c>
      <c r="Q14" s="17">
        <f t="shared" si="2"/>
        <v>0</v>
      </c>
      <c r="R14" s="15" t="s">
        <v>95</v>
      </c>
      <c r="S14" s="16" t="s">
        <v>96</v>
      </c>
      <c r="T14" s="17">
        <f t="shared" si="3"/>
        <v>0</v>
      </c>
      <c r="U14" s="15" t="s">
        <v>12</v>
      </c>
      <c r="V14" s="16" t="s">
        <v>95</v>
      </c>
      <c r="W14" s="17" t="str">
        <f t="shared" si="4"/>
        <v>3</v>
      </c>
      <c r="X14" s="15" t="s">
        <v>95</v>
      </c>
      <c r="Y14" s="16" t="s">
        <v>12</v>
      </c>
      <c r="Z14" s="17" t="str">
        <f t="shared" si="5"/>
        <v>3</v>
      </c>
      <c r="AA14" s="15" t="s">
        <v>95</v>
      </c>
      <c r="AB14" s="16" t="s">
        <v>12</v>
      </c>
      <c r="AC14" s="17" t="str">
        <f t="shared" si="6"/>
        <v>2</v>
      </c>
      <c r="AD14" s="24"/>
      <c r="AE14" s="22"/>
      <c r="AF14" s="17"/>
      <c r="AG14" s="18">
        <f t="shared" si="7"/>
        <v>18</v>
      </c>
      <c r="AH14" s="19">
        <f>'11.Spieltag'!AI14</f>
        <v>171</v>
      </c>
      <c r="AI14" s="20">
        <f t="shared" si="8"/>
        <v>189</v>
      </c>
      <c r="AJ14" s="21">
        <f t="shared" si="9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0"/>
        <v>0</v>
      </c>
      <c r="F15" s="15" t="s">
        <v>96</v>
      </c>
      <c r="G15" s="16" t="s">
        <v>12</v>
      </c>
      <c r="H15" s="17" t="str">
        <f t="shared" si="1"/>
        <v>2</v>
      </c>
      <c r="I15" s="15" t="s">
        <v>12</v>
      </c>
      <c r="J15" s="16" t="s">
        <v>95</v>
      </c>
      <c r="K15" s="17">
        <f t="shared" si="11"/>
        <v>0</v>
      </c>
      <c r="L15" s="15" t="s">
        <v>12</v>
      </c>
      <c r="M15" s="16" t="s">
        <v>95</v>
      </c>
      <c r="N15" s="17">
        <f t="shared" si="12"/>
        <v>12</v>
      </c>
      <c r="O15" s="15" t="s">
        <v>96</v>
      </c>
      <c r="P15" s="16" t="s">
        <v>95</v>
      </c>
      <c r="Q15" s="17">
        <f t="shared" si="2"/>
        <v>0</v>
      </c>
      <c r="R15" s="15" t="s">
        <v>12</v>
      </c>
      <c r="S15" s="16" t="s">
        <v>95</v>
      </c>
      <c r="T15" s="17">
        <f t="shared" si="3"/>
        <v>0</v>
      </c>
      <c r="U15" s="15" t="s">
        <v>12</v>
      </c>
      <c r="V15" s="16" t="s">
        <v>95</v>
      </c>
      <c r="W15" s="17" t="str">
        <f t="shared" si="4"/>
        <v>3</v>
      </c>
      <c r="X15" s="15" t="s">
        <v>95</v>
      </c>
      <c r="Y15" s="16" t="s">
        <v>2</v>
      </c>
      <c r="Z15" s="17" t="str">
        <f t="shared" si="5"/>
        <v>2</v>
      </c>
      <c r="AA15" s="15" t="s">
        <v>95</v>
      </c>
      <c r="AB15" s="16" t="s">
        <v>12</v>
      </c>
      <c r="AC15" s="17" t="str">
        <f t="shared" si="6"/>
        <v>2</v>
      </c>
      <c r="AD15" s="24"/>
      <c r="AE15" s="22"/>
      <c r="AF15" s="17"/>
      <c r="AG15" s="18">
        <f t="shared" si="7"/>
        <v>21</v>
      </c>
      <c r="AH15" s="19">
        <f>'11.Spieltag'!AI15</f>
        <v>214</v>
      </c>
      <c r="AI15" s="20">
        <f t="shared" si="8"/>
        <v>235</v>
      </c>
      <c r="AJ15" s="21">
        <f t="shared" si="9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0"/>
        <v>0</v>
      </c>
      <c r="F16" s="15" t="s">
        <v>95</v>
      </c>
      <c r="G16" s="16" t="s">
        <v>12</v>
      </c>
      <c r="H16" s="17" t="str">
        <f t="shared" si="1"/>
        <v>5</v>
      </c>
      <c r="I16" s="15" t="s">
        <v>95</v>
      </c>
      <c r="J16" s="16" t="s">
        <v>95</v>
      </c>
      <c r="K16" s="17">
        <f t="shared" si="11"/>
        <v>0</v>
      </c>
      <c r="L16" s="15" t="s">
        <v>12</v>
      </c>
      <c r="M16" s="16" t="s">
        <v>95</v>
      </c>
      <c r="N16" s="17">
        <f t="shared" si="12"/>
        <v>12</v>
      </c>
      <c r="O16" s="15" t="s">
        <v>95</v>
      </c>
      <c r="P16" s="16" t="s">
        <v>95</v>
      </c>
      <c r="Q16" s="17">
        <f t="shared" si="2"/>
        <v>0</v>
      </c>
      <c r="R16" s="15" t="s">
        <v>12</v>
      </c>
      <c r="S16" s="16" t="s">
        <v>95</v>
      </c>
      <c r="T16" s="17">
        <f t="shared" si="3"/>
        <v>0</v>
      </c>
      <c r="U16" s="15" t="s">
        <v>12</v>
      </c>
      <c r="V16" s="16" t="s">
        <v>95</v>
      </c>
      <c r="W16" s="17" t="str">
        <f t="shared" si="4"/>
        <v>3</v>
      </c>
      <c r="X16" s="15" t="s">
        <v>95</v>
      </c>
      <c r="Y16" s="16" t="s">
        <v>2</v>
      </c>
      <c r="Z16" s="17" t="str">
        <f t="shared" si="5"/>
        <v>2</v>
      </c>
      <c r="AA16" s="15" t="s">
        <v>12</v>
      </c>
      <c r="AB16" s="16" t="s">
        <v>95</v>
      </c>
      <c r="AC16" s="17">
        <f t="shared" si="6"/>
        <v>0</v>
      </c>
      <c r="AD16" s="24"/>
      <c r="AE16" s="22"/>
      <c r="AF16" s="17"/>
      <c r="AG16" s="18">
        <f t="shared" si="7"/>
        <v>22</v>
      </c>
      <c r="AH16" s="19">
        <f>'11.Spieltag'!AI16</f>
        <v>174</v>
      </c>
      <c r="AI16" s="20">
        <f t="shared" si="8"/>
        <v>196</v>
      </c>
      <c r="AJ16" s="21">
        <f t="shared" si="9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95</v>
      </c>
      <c r="E17" s="17">
        <f t="shared" si="10"/>
        <v>0</v>
      </c>
      <c r="F17" s="15" t="s">
        <v>95</v>
      </c>
      <c r="G17" s="16" t="s">
        <v>12</v>
      </c>
      <c r="H17" s="17" t="str">
        <f t="shared" si="1"/>
        <v>5</v>
      </c>
      <c r="I17" s="15" t="s">
        <v>12</v>
      </c>
      <c r="J17" s="16" t="s">
        <v>12</v>
      </c>
      <c r="K17" s="17">
        <f t="shared" si="11"/>
        <v>0</v>
      </c>
      <c r="L17" s="15" t="s">
        <v>12</v>
      </c>
      <c r="M17" s="16" t="s">
        <v>12</v>
      </c>
      <c r="N17" s="17">
        <f>IF(OR(EXACT($L$7,L17)*(EXACT($M$7,M17)))=TRUE,$AN$9,IF(($M$7-$L$7=M17-L17),$AN$8,IF(OR(EXACT($L$7&gt;$M$7,L17&gt;M17)*EXACT($L$7=$M$7,L17=M17)*EXACT($L$7&lt;$M$7,L17&lt;M17)),$AN$7,0)))*2</f>
        <v>0</v>
      </c>
      <c r="O17" s="15" t="s">
        <v>12</v>
      </c>
      <c r="P17" s="16" t="s">
        <v>95</v>
      </c>
      <c r="Q17" s="17" t="str">
        <f t="shared" si="2"/>
        <v>2</v>
      </c>
      <c r="R17" s="15" t="s">
        <v>12</v>
      </c>
      <c r="S17" s="16" t="s">
        <v>12</v>
      </c>
      <c r="T17" s="17">
        <f t="shared" si="3"/>
        <v>0</v>
      </c>
      <c r="U17" s="15" t="s">
        <v>12</v>
      </c>
      <c r="V17" s="16" t="s">
        <v>95</v>
      </c>
      <c r="W17" s="17" t="str">
        <f t="shared" si="4"/>
        <v>3</v>
      </c>
      <c r="X17" s="15" t="s">
        <v>95</v>
      </c>
      <c r="Y17" s="16" t="s">
        <v>12</v>
      </c>
      <c r="Z17" s="17" t="str">
        <f t="shared" si="5"/>
        <v>3</v>
      </c>
      <c r="AA17" s="15" t="s">
        <v>95</v>
      </c>
      <c r="AB17" s="16" t="s">
        <v>2</v>
      </c>
      <c r="AC17" s="17" t="str">
        <f t="shared" si="6"/>
        <v>3</v>
      </c>
      <c r="AD17" s="24"/>
      <c r="AE17" s="22"/>
      <c r="AF17" s="17"/>
      <c r="AG17" s="18">
        <f t="shared" si="7"/>
        <v>16</v>
      </c>
      <c r="AH17" s="19">
        <f>'11.Spieltag'!AI17</f>
        <v>138</v>
      </c>
      <c r="AI17" s="20">
        <f t="shared" si="8"/>
        <v>154</v>
      </c>
      <c r="AJ17" s="21">
        <f t="shared" si="9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0"/>
        <v>0</v>
      </c>
      <c r="F18" s="15" t="s">
        <v>95</v>
      </c>
      <c r="G18" s="16" t="s">
        <v>12</v>
      </c>
      <c r="H18" s="17" t="str">
        <f t="shared" si="1"/>
        <v>5</v>
      </c>
      <c r="I18" s="15" t="s">
        <v>12</v>
      </c>
      <c r="J18" s="16" t="s">
        <v>95</v>
      </c>
      <c r="K18" s="17">
        <f t="shared" si="11"/>
        <v>0</v>
      </c>
      <c r="L18" s="15" t="s">
        <v>2</v>
      </c>
      <c r="M18" s="16" t="s">
        <v>96</v>
      </c>
      <c r="N18" s="17">
        <f t="shared" si="12"/>
        <v>8</v>
      </c>
      <c r="O18" s="15" t="s">
        <v>95</v>
      </c>
      <c r="P18" s="16" t="s">
        <v>95</v>
      </c>
      <c r="Q18" s="17">
        <f t="shared" si="2"/>
        <v>0</v>
      </c>
      <c r="R18" s="15" t="s">
        <v>95</v>
      </c>
      <c r="S18" s="16" t="s">
        <v>12</v>
      </c>
      <c r="T18" s="17" t="str">
        <f t="shared" si="3"/>
        <v>3</v>
      </c>
      <c r="U18" s="15" t="s">
        <v>12</v>
      </c>
      <c r="V18" s="16" t="s">
        <v>12</v>
      </c>
      <c r="W18" s="17">
        <f t="shared" si="4"/>
        <v>0</v>
      </c>
      <c r="X18" s="15" t="s">
        <v>96</v>
      </c>
      <c r="Y18" s="16" t="s">
        <v>95</v>
      </c>
      <c r="Z18" s="17" t="str">
        <f t="shared" si="5"/>
        <v>5</v>
      </c>
      <c r="AA18" s="15" t="s">
        <v>96</v>
      </c>
      <c r="AB18" s="16" t="s">
        <v>12</v>
      </c>
      <c r="AC18" s="17" t="str">
        <f t="shared" si="6"/>
        <v>5</v>
      </c>
      <c r="AD18" s="24"/>
      <c r="AE18" s="22"/>
      <c r="AF18" s="17"/>
      <c r="AG18" s="18">
        <f t="shared" si="7"/>
        <v>26</v>
      </c>
      <c r="AH18" s="19">
        <f>'11.Spieltag'!AI18</f>
        <v>184</v>
      </c>
      <c r="AI18" s="20">
        <f t="shared" si="8"/>
        <v>210</v>
      </c>
      <c r="AJ18" s="21">
        <f t="shared" si="9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3</v>
      </c>
      <c r="F19" s="15" t="s">
        <v>96</v>
      </c>
      <c r="G19" s="16" t="s">
        <v>96</v>
      </c>
      <c r="H19" s="17">
        <f t="shared" si="1"/>
        <v>0</v>
      </c>
      <c r="I19" s="15" t="s">
        <v>95</v>
      </c>
      <c r="J19" s="16" t="s">
        <v>96</v>
      </c>
      <c r="K19" s="17">
        <f t="shared" si="11"/>
        <v>0</v>
      </c>
      <c r="L19" s="15" t="s">
        <v>12</v>
      </c>
      <c r="M19" s="16" t="s">
        <v>95</v>
      </c>
      <c r="N19" s="17">
        <f t="shared" si="12"/>
        <v>12</v>
      </c>
      <c r="O19" s="15" t="s">
        <v>12</v>
      </c>
      <c r="P19" s="16" t="s">
        <v>95</v>
      </c>
      <c r="Q19" s="17" t="str">
        <f t="shared" si="2"/>
        <v>2</v>
      </c>
      <c r="R19" s="15" t="s">
        <v>12</v>
      </c>
      <c r="S19" s="16" t="s">
        <v>12</v>
      </c>
      <c r="T19" s="17">
        <f t="shared" si="3"/>
        <v>0</v>
      </c>
      <c r="U19" s="15" t="s">
        <v>2</v>
      </c>
      <c r="V19" s="16" t="s">
        <v>95</v>
      </c>
      <c r="W19" s="17" t="str">
        <f t="shared" si="4"/>
        <v>2</v>
      </c>
      <c r="X19" s="15" t="s">
        <v>95</v>
      </c>
      <c r="Y19" s="16" t="s">
        <v>2</v>
      </c>
      <c r="Z19" s="17" t="str">
        <f t="shared" si="5"/>
        <v>2</v>
      </c>
      <c r="AA19" s="15" t="s">
        <v>96</v>
      </c>
      <c r="AB19" s="16" t="s">
        <v>96</v>
      </c>
      <c r="AC19" s="17">
        <f t="shared" si="6"/>
        <v>0</v>
      </c>
      <c r="AD19" s="24"/>
      <c r="AE19" s="22"/>
      <c r="AF19" s="17"/>
      <c r="AG19" s="18">
        <f>E19+H19+K19+N19+Q19+T19+W19+Z19+AC19+AF19</f>
        <v>21</v>
      </c>
      <c r="AH19" s="19">
        <f>'11.Spieltag'!AI19</f>
        <v>211</v>
      </c>
      <c r="AI19" s="20">
        <f t="shared" si="8"/>
        <v>232</v>
      </c>
      <c r="AJ19" s="21">
        <f t="shared" si="9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3</v>
      </c>
      <c r="F20" s="15" t="s">
        <v>95</v>
      </c>
      <c r="G20" s="16" t="s">
        <v>12</v>
      </c>
      <c r="H20" s="17" t="str">
        <f t="shared" si="1"/>
        <v>5</v>
      </c>
      <c r="I20" s="15" t="s">
        <v>12</v>
      </c>
      <c r="J20" s="16" t="s">
        <v>95</v>
      </c>
      <c r="K20" s="17">
        <f t="shared" si="11"/>
        <v>0</v>
      </c>
      <c r="L20" s="15" t="s">
        <v>12</v>
      </c>
      <c r="M20" s="16" t="s">
        <v>95</v>
      </c>
      <c r="N20" s="17">
        <f t="shared" si="12"/>
        <v>12</v>
      </c>
      <c r="O20" s="15" t="s">
        <v>12</v>
      </c>
      <c r="P20" s="16" t="s">
        <v>96</v>
      </c>
      <c r="Q20" s="17" t="str">
        <f t="shared" si="2"/>
        <v>2</v>
      </c>
      <c r="R20" s="15" t="s">
        <v>12</v>
      </c>
      <c r="S20" s="16" t="s">
        <v>95</v>
      </c>
      <c r="T20" s="17">
        <f t="shared" si="3"/>
        <v>0</v>
      </c>
      <c r="U20" s="15" t="s">
        <v>95</v>
      </c>
      <c r="V20" s="16" t="s">
        <v>95</v>
      </c>
      <c r="W20" s="17">
        <f t="shared" si="4"/>
        <v>0</v>
      </c>
      <c r="X20" s="15" t="s">
        <v>12</v>
      </c>
      <c r="Y20" s="16" t="s">
        <v>12</v>
      </c>
      <c r="Z20" s="17">
        <f t="shared" si="5"/>
        <v>0</v>
      </c>
      <c r="AA20" s="15" t="s">
        <v>95</v>
      </c>
      <c r="AB20" s="16" t="s">
        <v>12</v>
      </c>
      <c r="AC20" s="17" t="str">
        <f t="shared" si="6"/>
        <v>2</v>
      </c>
      <c r="AD20" s="24"/>
      <c r="AE20" s="22"/>
      <c r="AF20" s="17"/>
      <c r="AG20" s="18">
        <f>E20+H20+K20+N20+Q20+T20+W20+Z20+AC20+AF20</f>
        <v>24</v>
      </c>
      <c r="AH20" s="19">
        <f>'11.Spieltag'!AI20</f>
        <v>178</v>
      </c>
      <c r="AI20" s="20">
        <f t="shared" si="8"/>
        <v>202</v>
      </c>
      <c r="AJ20" s="21">
        <f t="shared" si="9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0"/>
        <v>0</v>
      </c>
      <c r="F21" s="15" t="s">
        <v>95</v>
      </c>
      <c r="G21" s="16" t="s">
        <v>12</v>
      </c>
      <c r="H21" s="17" t="str">
        <f t="shared" si="1"/>
        <v>5</v>
      </c>
      <c r="I21" s="15" t="s">
        <v>12</v>
      </c>
      <c r="J21" s="16" t="s">
        <v>12</v>
      </c>
      <c r="K21" s="17">
        <f t="shared" si="11"/>
        <v>0</v>
      </c>
      <c r="L21" s="15" t="s">
        <v>12</v>
      </c>
      <c r="M21" s="16" t="s">
        <v>95</v>
      </c>
      <c r="N21" s="17">
        <f t="shared" si="12"/>
        <v>12</v>
      </c>
      <c r="O21" s="15" t="s">
        <v>12</v>
      </c>
      <c r="P21" s="16" t="s">
        <v>12</v>
      </c>
      <c r="Q21" s="17">
        <f t="shared" si="2"/>
        <v>0</v>
      </c>
      <c r="R21" s="15" t="s">
        <v>12</v>
      </c>
      <c r="S21" s="16" t="s">
        <v>95</v>
      </c>
      <c r="T21" s="17">
        <f t="shared" si="3"/>
        <v>0</v>
      </c>
      <c r="U21" s="15" t="s">
        <v>2</v>
      </c>
      <c r="V21" s="16" t="s">
        <v>95</v>
      </c>
      <c r="W21" s="17" t="str">
        <f t="shared" si="4"/>
        <v>2</v>
      </c>
      <c r="X21" s="15" t="s">
        <v>95</v>
      </c>
      <c r="Y21" s="16" t="s">
        <v>2</v>
      </c>
      <c r="Z21" s="17" t="str">
        <f t="shared" si="5"/>
        <v>2</v>
      </c>
      <c r="AA21" s="15" t="s">
        <v>95</v>
      </c>
      <c r="AB21" s="16" t="s">
        <v>12</v>
      </c>
      <c r="AC21" s="17" t="str">
        <f t="shared" si="6"/>
        <v>2</v>
      </c>
      <c r="AD21" s="24"/>
      <c r="AE21" s="22"/>
      <c r="AF21" s="17"/>
      <c r="AG21" s="18">
        <f>E21+H21+K21+N21+Q21+T21+W21+Z21+AC21+AF21</f>
        <v>23</v>
      </c>
      <c r="AH21" s="19">
        <f>'11.Spieltag'!AI21</f>
        <v>215</v>
      </c>
      <c r="AI21" s="20">
        <f t="shared" si="8"/>
        <v>238</v>
      </c>
      <c r="AJ21" s="21">
        <f t="shared" si="9"/>
        <v>3</v>
      </c>
      <c r="AK21" s="1"/>
    </row>
    <row r="22" spans="1:37" ht="24.95" customHeight="1" thickBot="1" x14ac:dyDescent="0.25">
      <c r="A22" s="25">
        <f>AJ22</f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2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96</v>
      </c>
      <c r="K22" s="17">
        <f t="shared" si="11"/>
        <v>0</v>
      </c>
      <c r="L22" s="15" t="s">
        <v>12</v>
      </c>
      <c r="M22" s="16" t="s">
        <v>96</v>
      </c>
      <c r="N22" s="17">
        <f t="shared" si="12"/>
        <v>8</v>
      </c>
      <c r="O22" s="15" t="s">
        <v>12</v>
      </c>
      <c r="P22" s="16" t="s">
        <v>95</v>
      </c>
      <c r="Q22" s="17" t="str">
        <f t="shared" si="2"/>
        <v>2</v>
      </c>
      <c r="R22" s="15" t="s">
        <v>95</v>
      </c>
      <c r="S22" s="16" t="s">
        <v>95</v>
      </c>
      <c r="T22" s="17">
        <f t="shared" si="3"/>
        <v>0</v>
      </c>
      <c r="U22" s="15" t="s">
        <v>12</v>
      </c>
      <c r="V22" s="16" t="s">
        <v>95</v>
      </c>
      <c r="W22" s="17" t="str">
        <f t="shared" si="4"/>
        <v>3</v>
      </c>
      <c r="X22" s="15" t="s">
        <v>95</v>
      </c>
      <c r="Y22" s="16" t="s">
        <v>96</v>
      </c>
      <c r="Z22" s="17">
        <f t="shared" si="5"/>
        <v>0</v>
      </c>
      <c r="AA22" s="15" t="s">
        <v>95</v>
      </c>
      <c r="AB22" s="16" t="s">
        <v>96</v>
      </c>
      <c r="AC22" s="17">
        <f t="shared" si="6"/>
        <v>0</v>
      </c>
      <c r="AD22" s="24"/>
      <c r="AE22" s="22"/>
      <c r="AF22" s="17"/>
      <c r="AG22" s="18">
        <f>E22+H22+K22+N22+Q22+T22+W22+Z22+AC22+AF22</f>
        <v>15</v>
      </c>
      <c r="AH22" s="19">
        <f>'11.Spieltag'!AI22</f>
        <v>213</v>
      </c>
      <c r="AI22" s="20">
        <f t="shared" si="8"/>
        <v>228</v>
      </c>
      <c r="AJ22" s="21">
        <f t="shared" si="9"/>
        <v>8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0"/>
        <v>0</v>
      </c>
      <c r="F23" s="15" t="s">
        <v>95</v>
      </c>
      <c r="G23" s="16" t="s">
        <v>12</v>
      </c>
      <c r="H23" s="17" t="str">
        <f t="shared" si="1"/>
        <v>5</v>
      </c>
      <c r="I23" s="15" t="s">
        <v>12</v>
      </c>
      <c r="J23" s="16" t="s">
        <v>95</v>
      </c>
      <c r="K23" s="17">
        <f t="shared" si="11"/>
        <v>0</v>
      </c>
      <c r="L23" s="15" t="s">
        <v>12</v>
      </c>
      <c r="M23" s="16" t="s">
        <v>95</v>
      </c>
      <c r="N23" s="17">
        <f t="shared" si="12"/>
        <v>12</v>
      </c>
      <c r="O23" s="15" t="s">
        <v>95</v>
      </c>
      <c r="P23" s="16" t="s">
        <v>12</v>
      </c>
      <c r="Q23" s="17">
        <f t="shared" si="2"/>
        <v>0</v>
      </c>
      <c r="R23" s="15" t="s">
        <v>95</v>
      </c>
      <c r="S23" s="16" t="s">
        <v>96</v>
      </c>
      <c r="T23" s="17">
        <f t="shared" si="3"/>
        <v>0</v>
      </c>
      <c r="U23" s="15" t="s">
        <v>12</v>
      </c>
      <c r="V23" s="16" t="s">
        <v>96</v>
      </c>
      <c r="W23" s="17" t="str">
        <f t="shared" si="4"/>
        <v>2</v>
      </c>
      <c r="X23" s="15" t="s">
        <v>95</v>
      </c>
      <c r="Y23" s="16" t="s">
        <v>12</v>
      </c>
      <c r="Z23" s="17" t="str">
        <f t="shared" si="5"/>
        <v>3</v>
      </c>
      <c r="AA23" s="15" t="s">
        <v>12</v>
      </c>
      <c r="AB23" s="16" t="s">
        <v>2</v>
      </c>
      <c r="AC23" s="17" t="str">
        <f t="shared" si="6"/>
        <v>2</v>
      </c>
      <c r="AD23" s="24"/>
      <c r="AE23" s="22"/>
      <c r="AF23" s="17"/>
      <c r="AG23" s="18">
        <f>E23+H23+K23+N23+Q23+T23+W23+Z23+AC23+AF23</f>
        <v>24</v>
      </c>
      <c r="AH23" s="19">
        <f>'11.Spieltag'!AI23</f>
        <v>115</v>
      </c>
      <c r="AI23" s="20">
        <f t="shared" si="8"/>
        <v>139</v>
      </c>
      <c r="AJ23" s="21">
        <f t="shared" si="9"/>
        <v>26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0"/>
        <v>3</v>
      </c>
      <c r="F24" s="15" t="s">
        <v>95</v>
      </c>
      <c r="G24" s="16" t="s">
        <v>12</v>
      </c>
      <c r="H24" s="17" t="str">
        <f t="shared" si="1"/>
        <v>5</v>
      </c>
      <c r="I24" s="15" t="s">
        <v>97</v>
      </c>
      <c r="J24" s="16" t="s">
        <v>12</v>
      </c>
      <c r="K24" s="17">
        <f t="shared" si="11"/>
        <v>0</v>
      </c>
      <c r="L24" s="15" t="s">
        <v>12</v>
      </c>
      <c r="M24" s="16" t="s">
        <v>95</v>
      </c>
      <c r="N24" s="17">
        <f t="shared" si="12"/>
        <v>12</v>
      </c>
      <c r="O24" s="15" t="s">
        <v>12</v>
      </c>
      <c r="P24" s="16" t="s">
        <v>2</v>
      </c>
      <c r="Q24" s="17">
        <f t="shared" si="2"/>
        <v>0</v>
      </c>
      <c r="R24" s="15" t="s">
        <v>12</v>
      </c>
      <c r="S24" s="16" t="s">
        <v>12</v>
      </c>
      <c r="T24" s="17">
        <f t="shared" si="3"/>
        <v>0</v>
      </c>
      <c r="U24" s="15" t="s">
        <v>95</v>
      </c>
      <c r="V24" s="16" t="s">
        <v>95</v>
      </c>
      <c r="W24" s="17">
        <f t="shared" si="4"/>
        <v>0</v>
      </c>
      <c r="X24" s="15" t="s">
        <v>96</v>
      </c>
      <c r="Y24" s="16" t="s">
        <v>95</v>
      </c>
      <c r="Z24" s="17" t="str">
        <f t="shared" si="5"/>
        <v>5</v>
      </c>
      <c r="AA24" s="15" t="s">
        <v>2</v>
      </c>
      <c r="AB24" s="16" t="s">
        <v>12</v>
      </c>
      <c r="AC24" s="17">
        <f t="shared" si="6"/>
        <v>0</v>
      </c>
      <c r="AD24" s="24"/>
      <c r="AE24" s="22"/>
      <c r="AF24" s="17"/>
      <c r="AG24" s="18">
        <f t="shared" ref="AG24:AG26" si="14">E24+H24+K24+N24+Q24+T24+W24+Z24+AC24+AF24</f>
        <v>25</v>
      </c>
      <c r="AH24" s="19">
        <f>'11.Spieltag'!AI24</f>
        <v>200</v>
      </c>
      <c r="AI24" s="20">
        <f t="shared" si="8"/>
        <v>225</v>
      </c>
      <c r="AJ24" s="21">
        <f t="shared" si="9"/>
        <v>9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0"/>
        <v>3</v>
      </c>
      <c r="F25" s="15" t="s">
        <v>96</v>
      </c>
      <c r="G25" s="16" t="s">
        <v>95</v>
      </c>
      <c r="H25" s="17" t="str">
        <f t="shared" si="1"/>
        <v>3</v>
      </c>
      <c r="I25" s="15" t="s">
        <v>12</v>
      </c>
      <c r="J25" s="16" t="s">
        <v>95</v>
      </c>
      <c r="K25" s="17">
        <f t="shared" si="11"/>
        <v>0</v>
      </c>
      <c r="L25" s="15" t="s">
        <v>95</v>
      </c>
      <c r="M25" s="16" t="s">
        <v>96</v>
      </c>
      <c r="N25" s="17">
        <f t="shared" si="12"/>
        <v>20</v>
      </c>
      <c r="O25" s="15" t="s">
        <v>12</v>
      </c>
      <c r="P25" s="16" t="s">
        <v>95</v>
      </c>
      <c r="Q25" s="17" t="str">
        <f t="shared" si="2"/>
        <v>2</v>
      </c>
      <c r="R25" s="15" t="s">
        <v>2</v>
      </c>
      <c r="S25" s="16" t="s">
        <v>95</v>
      </c>
      <c r="T25" s="17">
        <f t="shared" si="3"/>
        <v>0</v>
      </c>
      <c r="U25" s="15" t="s">
        <v>12</v>
      </c>
      <c r="V25" s="16" t="s">
        <v>96</v>
      </c>
      <c r="W25" s="17" t="str">
        <f t="shared" si="4"/>
        <v>2</v>
      </c>
      <c r="X25" s="15" t="s">
        <v>96</v>
      </c>
      <c r="Y25" s="16" t="s">
        <v>12</v>
      </c>
      <c r="Z25" s="17" t="str">
        <f t="shared" si="5"/>
        <v>2</v>
      </c>
      <c r="AA25" s="15" t="s">
        <v>12</v>
      </c>
      <c r="AB25" s="16" t="s">
        <v>95</v>
      </c>
      <c r="AC25" s="17">
        <f t="shared" si="6"/>
        <v>0</v>
      </c>
      <c r="AD25" s="24"/>
      <c r="AE25" s="22"/>
      <c r="AF25" s="17"/>
      <c r="AG25" s="18">
        <f t="shared" si="14"/>
        <v>32</v>
      </c>
      <c r="AH25" s="19">
        <f>'11.Spieltag'!AI25</f>
        <v>193</v>
      </c>
      <c r="AI25" s="20">
        <f t="shared" si="8"/>
        <v>225</v>
      </c>
      <c r="AJ25" s="21">
        <f t="shared" si="9"/>
        <v>9</v>
      </c>
      <c r="AK25" s="1"/>
    </row>
    <row r="26" spans="1:37" ht="28.15" customHeight="1" thickBot="1" x14ac:dyDescent="0.25">
      <c r="A26" s="25">
        <f t="shared" si="13"/>
        <v>14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0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11"/>
        <v>0</v>
      </c>
      <c r="L26" s="15" t="s">
        <v>2</v>
      </c>
      <c r="M26" s="16" t="s">
        <v>95</v>
      </c>
      <c r="N26" s="17">
        <f t="shared" si="12"/>
        <v>8</v>
      </c>
      <c r="O26" s="15" t="s">
        <v>12</v>
      </c>
      <c r="P26" s="16" t="s">
        <v>95</v>
      </c>
      <c r="Q26" s="17" t="str">
        <f t="shared" si="2"/>
        <v>2</v>
      </c>
      <c r="R26" s="15" t="s">
        <v>12</v>
      </c>
      <c r="S26" s="16" t="s">
        <v>95</v>
      </c>
      <c r="T26" s="17">
        <f t="shared" si="3"/>
        <v>0</v>
      </c>
      <c r="U26" s="15" t="s">
        <v>95</v>
      </c>
      <c r="V26" s="16" t="s">
        <v>12</v>
      </c>
      <c r="W26" s="17">
        <f t="shared" si="4"/>
        <v>0</v>
      </c>
      <c r="X26" s="15" t="s">
        <v>96</v>
      </c>
      <c r="Y26" s="16" t="s">
        <v>12</v>
      </c>
      <c r="Z26" s="17" t="str">
        <f t="shared" si="5"/>
        <v>2</v>
      </c>
      <c r="AA26" s="15" t="s">
        <v>95</v>
      </c>
      <c r="AB26" s="16" t="s">
        <v>95</v>
      </c>
      <c r="AC26" s="17">
        <f t="shared" si="6"/>
        <v>0</v>
      </c>
      <c r="AD26" s="24"/>
      <c r="AE26" s="22"/>
      <c r="AF26" s="17"/>
      <c r="AG26" s="18">
        <f t="shared" si="14"/>
        <v>12</v>
      </c>
      <c r="AH26" s="19">
        <f>'11.Spieltag'!AI26</f>
        <v>194</v>
      </c>
      <c r="AI26" s="20">
        <f t="shared" si="8"/>
        <v>206</v>
      </c>
      <c r="AJ26" s="21">
        <f t="shared" si="9"/>
        <v>14</v>
      </c>
      <c r="AK26" s="1"/>
    </row>
    <row r="27" spans="1:37" ht="28.15" customHeight="1" thickBot="1" x14ac:dyDescent="0.25">
      <c r="A27" s="25">
        <f t="shared" ref="A27:A33" si="15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2" si="1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 t="s">
        <v>12</v>
      </c>
      <c r="J27" s="16" t="s">
        <v>95</v>
      </c>
      <c r="K27" s="17">
        <f t="shared" si="11"/>
        <v>0</v>
      </c>
      <c r="L27" s="15" t="s">
        <v>95</v>
      </c>
      <c r="M27" s="16" t="s">
        <v>95</v>
      </c>
      <c r="N27" s="17">
        <f>IF(OR(EXACT($L$7,L27)*(EXACT($M$7,M27)))=TRUE,$AN$9,IF(($M$7-$L$7=M27-L27),$AN$8,IF(OR(EXACT($L$7&gt;$M$7,L27&gt;M27)*EXACT($L$7=$M$7,L27=M27)*EXACT($L$7&lt;$M$7,L27&lt;M27)),$AN$7,0)))*2</f>
        <v>0</v>
      </c>
      <c r="O27" s="15" t="s">
        <v>12</v>
      </c>
      <c r="P27" s="16" t="s">
        <v>12</v>
      </c>
      <c r="Q27" s="17">
        <f t="shared" si="2"/>
        <v>0</v>
      </c>
      <c r="R27" s="15" t="s">
        <v>2</v>
      </c>
      <c r="S27" s="16" t="s">
        <v>95</v>
      </c>
      <c r="T27" s="17">
        <f t="shared" si="3"/>
        <v>0</v>
      </c>
      <c r="U27" s="15" t="s">
        <v>12</v>
      </c>
      <c r="V27" s="16" t="s">
        <v>95</v>
      </c>
      <c r="W27" s="17" t="str">
        <f t="shared" si="4"/>
        <v>3</v>
      </c>
      <c r="X27" s="15" t="s">
        <v>96</v>
      </c>
      <c r="Y27" s="16" t="s">
        <v>12</v>
      </c>
      <c r="Z27" s="17" t="str">
        <f t="shared" si="5"/>
        <v>2</v>
      </c>
      <c r="AA27" s="15" t="s">
        <v>96</v>
      </c>
      <c r="AB27" s="16" t="s">
        <v>96</v>
      </c>
      <c r="AC27" s="17">
        <f t="shared" si="6"/>
        <v>0</v>
      </c>
      <c r="AD27" s="24"/>
      <c r="AE27" s="22"/>
      <c r="AF27" s="17"/>
      <c r="AG27" s="18">
        <f t="shared" ref="AG27:AG32" si="18">E27+H27+K27+N27+Q27+T27+W27+Z27+AC27+AF27</f>
        <v>10</v>
      </c>
      <c r="AH27" s="19">
        <f>'11.Spieltag'!AI27</f>
        <v>153</v>
      </c>
      <c r="AI27" s="20">
        <f t="shared" ref="AI27:AI32" si="19">AG27+AH27</f>
        <v>163</v>
      </c>
      <c r="AJ27" s="21">
        <f t="shared" si="9"/>
        <v>24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6"/>
        <v>5</v>
      </c>
      <c r="F28" s="15" t="s">
        <v>96</v>
      </c>
      <c r="G28" s="16" t="s">
        <v>95</v>
      </c>
      <c r="H28" s="17" t="str">
        <f t="shared" si="17"/>
        <v>3</v>
      </c>
      <c r="I28" s="15" t="s">
        <v>96</v>
      </c>
      <c r="J28" s="16" t="s">
        <v>95</v>
      </c>
      <c r="K28" s="17" t="str">
        <f t="shared" si="11"/>
        <v>3</v>
      </c>
      <c r="L28" s="15" t="s">
        <v>12</v>
      </c>
      <c r="M28" s="16" t="s">
        <v>95</v>
      </c>
      <c r="N28" s="17">
        <f t="shared" si="12"/>
        <v>12</v>
      </c>
      <c r="O28" s="15" t="s">
        <v>95</v>
      </c>
      <c r="P28" s="16" t="s">
        <v>12</v>
      </c>
      <c r="Q28" s="17">
        <f t="shared" si="2"/>
        <v>0</v>
      </c>
      <c r="R28" s="15" t="s">
        <v>95</v>
      </c>
      <c r="S28" s="16" t="s">
        <v>96</v>
      </c>
      <c r="T28" s="17">
        <f t="shared" si="3"/>
        <v>0</v>
      </c>
      <c r="U28" s="15" t="s">
        <v>96</v>
      </c>
      <c r="V28" s="16" t="s">
        <v>95</v>
      </c>
      <c r="W28" s="17">
        <f t="shared" si="4"/>
        <v>0</v>
      </c>
      <c r="X28" s="15" t="s">
        <v>95</v>
      </c>
      <c r="Y28" s="16" t="s">
        <v>95</v>
      </c>
      <c r="Z28" s="17">
        <f t="shared" si="5"/>
        <v>0</v>
      </c>
      <c r="AA28" s="15" t="s">
        <v>96</v>
      </c>
      <c r="AB28" s="16" t="s">
        <v>95</v>
      </c>
      <c r="AC28" s="17" t="str">
        <f t="shared" si="6"/>
        <v>2</v>
      </c>
      <c r="AD28" s="24"/>
      <c r="AE28" s="22"/>
      <c r="AF28" s="17"/>
      <c r="AG28" s="18">
        <f t="shared" si="18"/>
        <v>25</v>
      </c>
      <c r="AH28" s="19">
        <f>'11.Spieltag'!AI28</f>
        <v>154</v>
      </c>
      <c r="AI28" s="20">
        <f t="shared" si="19"/>
        <v>179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15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6"/>
        <v>3</v>
      </c>
      <c r="F29" s="15" t="s">
        <v>95</v>
      </c>
      <c r="G29" s="16" t="s">
        <v>95</v>
      </c>
      <c r="H29" s="17">
        <f t="shared" si="17"/>
        <v>0</v>
      </c>
      <c r="I29" s="15" t="s">
        <v>12</v>
      </c>
      <c r="J29" s="16" t="s">
        <v>95</v>
      </c>
      <c r="K29" s="17">
        <f t="shared" si="11"/>
        <v>0</v>
      </c>
      <c r="L29" s="15" t="s">
        <v>12</v>
      </c>
      <c r="M29" s="16" t="s">
        <v>95</v>
      </c>
      <c r="N29" s="17">
        <f t="shared" si="12"/>
        <v>12</v>
      </c>
      <c r="O29" s="15" t="s">
        <v>95</v>
      </c>
      <c r="P29" s="16" t="s">
        <v>12</v>
      </c>
      <c r="Q29" s="17">
        <f t="shared" si="2"/>
        <v>0</v>
      </c>
      <c r="R29" s="15" t="s">
        <v>95</v>
      </c>
      <c r="S29" s="16" t="s">
        <v>95</v>
      </c>
      <c r="T29" s="17">
        <f t="shared" si="3"/>
        <v>0</v>
      </c>
      <c r="U29" s="15" t="s">
        <v>95</v>
      </c>
      <c r="V29" s="16" t="s">
        <v>95</v>
      </c>
      <c r="W29" s="17">
        <f t="shared" si="4"/>
        <v>0</v>
      </c>
      <c r="X29" s="15" t="s">
        <v>95</v>
      </c>
      <c r="Y29" s="16" t="s">
        <v>12</v>
      </c>
      <c r="Z29" s="17" t="str">
        <f t="shared" si="5"/>
        <v>3</v>
      </c>
      <c r="AA29" s="15" t="s">
        <v>95</v>
      </c>
      <c r="AB29" s="16" t="s">
        <v>95</v>
      </c>
      <c r="AC29" s="17">
        <f t="shared" si="6"/>
        <v>0</v>
      </c>
      <c r="AD29" s="24"/>
      <c r="AE29" s="22"/>
      <c r="AF29" s="17"/>
      <c r="AG29" s="18">
        <f t="shared" si="18"/>
        <v>18</v>
      </c>
      <c r="AH29" s="19">
        <f>'11.Spieltag'!AI29</f>
        <v>214</v>
      </c>
      <c r="AI29" s="20">
        <f t="shared" si="19"/>
        <v>232</v>
      </c>
      <c r="AJ29" s="21">
        <f t="shared" si="9"/>
        <v>5</v>
      </c>
      <c r="AK29" s="1"/>
    </row>
    <row r="30" spans="1:37" ht="28.15" customHeight="1" thickBot="1" x14ac:dyDescent="0.25">
      <c r="A30" s="25">
        <f t="shared" si="15"/>
        <v>18</v>
      </c>
      <c r="B30" s="18" t="str">
        <f>'1.Spieltag'!B30</f>
        <v>Silfa04</v>
      </c>
      <c r="C30" s="15" t="s">
        <v>96</v>
      </c>
      <c r="D30" s="16" t="s">
        <v>96</v>
      </c>
      <c r="E30" s="17">
        <f t="shared" si="16"/>
        <v>0</v>
      </c>
      <c r="F30" s="15" t="s">
        <v>95</v>
      </c>
      <c r="G30" s="16" t="s">
        <v>12</v>
      </c>
      <c r="H30" s="17" t="str">
        <f t="shared" si="17"/>
        <v>5</v>
      </c>
      <c r="I30" s="15" t="s">
        <v>12</v>
      </c>
      <c r="J30" s="16" t="s">
        <v>96</v>
      </c>
      <c r="K30" s="17">
        <f t="shared" si="11"/>
        <v>0</v>
      </c>
      <c r="L30" s="15" t="s">
        <v>2</v>
      </c>
      <c r="M30" s="16" t="s">
        <v>95</v>
      </c>
      <c r="N30" s="17">
        <f t="shared" si="12"/>
        <v>8</v>
      </c>
      <c r="O30" s="15" t="s">
        <v>96</v>
      </c>
      <c r="P30" s="16" t="s">
        <v>95</v>
      </c>
      <c r="Q30" s="17">
        <f t="shared" si="2"/>
        <v>0</v>
      </c>
      <c r="R30" s="15" t="s">
        <v>97</v>
      </c>
      <c r="S30" s="16" t="s">
        <v>96</v>
      </c>
      <c r="T30" s="17">
        <f t="shared" si="3"/>
        <v>0</v>
      </c>
      <c r="U30" s="15" t="s">
        <v>12</v>
      </c>
      <c r="V30" s="16" t="s">
        <v>95</v>
      </c>
      <c r="W30" s="17" t="str">
        <f t="shared" si="4"/>
        <v>3</v>
      </c>
      <c r="X30" s="15" t="s">
        <v>95</v>
      </c>
      <c r="Y30" s="16" t="s">
        <v>2</v>
      </c>
      <c r="Z30" s="17" t="str">
        <f t="shared" si="5"/>
        <v>2</v>
      </c>
      <c r="AA30" s="15" t="s">
        <v>95</v>
      </c>
      <c r="AB30" s="16" t="s">
        <v>95</v>
      </c>
      <c r="AC30" s="17">
        <f t="shared" si="6"/>
        <v>0</v>
      </c>
      <c r="AD30" s="24"/>
      <c r="AE30" s="22"/>
      <c r="AF30" s="17"/>
      <c r="AG30" s="18">
        <f t="shared" si="18"/>
        <v>18</v>
      </c>
      <c r="AH30" s="19">
        <f>'11.Spieltag'!AI30</f>
        <v>172</v>
      </c>
      <c r="AI30" s="20">
        <f t="shared" si="19"/>
        <v>190</v>
      </c>
      <c r="AJ30" s="21">
        <f t="shared" si="9"/>
        <v>18</v>
      </c>
      <c r="AK30" s="1"/>
    </row>
    <row r="31" spans="1:37" ht="28.15" customHeight="1" thickBot="1" x14ac:dyDescent="0.25">
      <c r="A31" s="25">
        <f t="shared" si="15"/>
        <v>5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6"/>
        <v>3</v>
      </c>
      <c r="F31" s="15" t="s">
        <v>95</v>
      </c>
      <c r="G31" s="16" t="s">
        <v>95</v>
      </c>
      <c r="H31" s="17">
        <f t="shared" si="17"/>
        <v>0</v>
      </c>
      <c r="I31" s="15" t="s">
        <v>12</v>
      </c>
      <c r="J31" s="16" t="s">
        <v>96</v>
      </c>
      <c r="K31" s="17">
        <f t="shared" si="11"/>
        <v>0</v>
      </c>
      <c r="L31" s="15" t="s">
        <v>95</v>
      </c>
      <c r="M31" s="16" t="s">
        <v>96</v>
      </c>
      <c r="N31" s="17">
        <f t="shared" si="12"/>
        <v>20</v>
      </c>
      <c r="O31" s="15" t="s">
        <v>12</v>
      </c>
      <c r="P31" s="16" t="s">
        <v>96</v>
      </c>
      <c r="Q31" s="17" t="str">
        <f t="shared" si="2"/>
        <v>2</v>
      </c>
      <c r="R31" s="15" t="s">
        <v>12</v>
      </c>
      <c r="S31" s="16" t="s">
        <v>95</v>
      </c>
      <c r="T31" s="17">
        <f t="shared" si="3"/>
        <v>0</v>
      </c>
      <c r="U31" s="15" t="s">
        <v>95</v>
      </c>
      <c r="V31" s="16" t="s">
        <v>96</v>
      </c>
      <c r="W31" s="17" t="str">
        <f t="shared" si="4"/>
        <v>5</v>
      </c>
      <c r="X31" s="15" t="s">
        <v>95</v>
      </c>
      <c r="Y31" s="16" t="s">
        <v>95</v>
      </c>
      <c r="Z31" s="17">
        <f t="shared" si="5"/>
        <v>0</v>
      </c>
      <c r="AA31" s="15" t="s">
        <v>96</v>
      </c>
      <c r="AB31" s="16" t="s">
        <v>12</v>
      </c>
      <c r="AC31" s="17" t="str">
        <f t="shared" si="6"/>
        <v>5</v>
      </c>
      <c r="AD31" s="24"/>
      <c r="AE31" s="22"/>
      <c r="AF31" s="17"/>
      <c r="AG31" s="18">
        <f t="shared" si="18"/>
        <v>35</v>
      </c>
      <c r="AH31" s="19">
        <f>'11.Spieltag'!AI31</f>
        <v>197</v>
      </c>
      <c r="AI31" s="20">
        <f t="shared" si="19"/>
        <v>232</v>
      </c>
      <c r="AJ31" s="21">
        <f t="shared" si="9"/>
        <v>5</v>
      </c>
      <c r="AK31" s="1"/>
    </row>
    <row r="32" spans="1:37" ht="28.15" customHeight="1" thickBot="1" x14ac:dyDescent="0.25">
      <c r="A32" s="25">
        <f t="shared" si="15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6"/>
        <v>0</v>
      </c>
      <c r="F32" s="15" t="s">
        <v>95</v>
      </c>
      <c r="G32" s="16" t="s">
        <v>12</v>
      </c>
      <c r="H32" s="17" t="str">
        <f t="shared" si="17"/>
        <v>5</v>
      </c>
      <c r="I32" s="15" t="s">
        <v>2</v>
      </c>
      <c r="J32" s="16" t="s">
        <v>95</v>
      </c>
      <c r="K32" s="17">
        <f t="shared" si="11"/>
        <v>0</v>
      </c>
      <c r="L32" s="15" t="s">
        <v>12</v>
      </c>
      <c r="M32" s="16" t="s">
        <v>96</v>
      </c>
      <c r="N32" s="17">
        <f t="shared" si="12"/>
        <v>8</v>
      </c>
      <c r="O32" s="15" t="s">
        <v>95</v>
      </c>
      <c r="P32" s="16" t="s">
        <v>96</v>
      </c>
      <c r="Q32" s="17" t="str">
        <f t="shared" si="2"/>
        <v>2</v>
      </c>
      <c r="R32" s="15" t="s">
        <v>12</v>
      </c>
      <c r="S32" s="16" t="s">
        <v>95</v>
      </c>
      <c r="T32" s="17">
        <f t="shared" si="3"/>
        <v>0</v>
      </c>
      <c r="U32" s="15" t="s">
        <v>95</v>
      </c>
      <c r="V32" s="16" t="s">
        <v>96</v>
      </c>
      <c r="W32" s="17" t="str">
        <f t="shared" si="4"/>
        <v>5</v>
      </c>
      <c r="X32" s="15" t="s">
        <v>95</v>
      </c>
      <c r="Y32" s="16" t="s">
        <v>96</v>
      </c>
      <c r="Z32" s="17">
        <f t="shared" si="5"/>
        <v>0</v>
      </c>
      <c r="AA32" s="15" t="s">
        <v>95</v>
      </c>
      <c r="AB32" s="16" t="s">
        <v>12</v>
      </c>
      <c r="AC32" s="17" t="str">
        <f t="shared" si="6"/>
        <v>2</v>
      </c>
      <c r="AD32" s="24"/>
      <c r="AE32" s="22"/>
      <c r="AF32" s="17"/>
      <c r="AG32" s="18">
        <f t="shared" si="18"/>
        <v>22</v>
      </c>
      <c r="AH32" s="19">
        <f>'11.Spieltag'!AI32</f>
        <v>166</v>
      </c>
      <c r="AI32" s="20">
        <f t="shared" si="19"/>
        <v>188</v>
      </c>
      <c r="AJ32" s="21">
        <f t="shared" si="9"/>
        <v>20</v>
      </c>
      <c r="AK32" s="1"/>
    </row>
    <row r="33" spans="1:37" ht="28.15" customHeight="1" thickBot="1" x14ac:dyDescent="0.25">
      <c r="A33" s="25">
        <f t="shared" si="15"/>
        <v>15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:E34" si="20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:H34" si="21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12</v>
      </c>
      <c r="K33" s="17">
        <f t="shared" si="11"/>
        <v>0</v>
      </c>
      <c r="L33" s="15" t="s">
        <v>12</v>
      </c>
      <c r="M33" s="16" t="s">
        <v>95</v>
      </c>
      <c r="N33" s="17">
        <f t="shared" si="12"/>
        <v>12</v>
      </c>
      <c r="O33" s="15" t="s">
        <v>95</v>
      </c>
      <c r="P33" s="16" t="s">
        <v>95</v>
      </c>
      <c r="Q33" s="17">
        <f t="shared" si="2"/>
        <v>0</v>
      </c>
      <c r="R33" s="15" t="s">
        <v>2</v>
      </c>
      <c r="S33" s="16" t="s">
        <v>95</v>
      </c>
      <c r="T33" s="17">
        <f t="shared" si="3"/>
        <v>0</v>
      </c>
      <c r="U33" s="15" t="s">
        <v>12</v>
      </c>
      <c r="V33" s="16" t="s">
        <v>95</v>
      </c>
      <c r="W33" s="17" t="str">
        <f t="shared" si="4"/>
        <v>3</v>
      </c>
      <c r="X33" s="15" t="s">
        <v>95</v>
      </c>
      <c r="Y33" s="16" t="s">
        <v>2</v>
      </c>
      <c r="Z33" s="17" t="str">
        <f t="shared" si="5"/>
        <v>2</v>
      </c>
      <c r="AA33" s="15" t="s">
        <v>95</v>
      </c>
      <c r="AB33" s="16" t="s">
        <v>12</v>
      </c>
      <c r="AC33" s="17" t="str">
        <f t="shared" si="6"/>
        <v>2</v>
      </c>
      <c r="AD33" s="24"/>
      <c r="AE33" s="22"/>
      <c r="AF33" s="17"/>
      <c r="AG33" s="18">
        <f t="shared" ref="AG33" si="22">E33+H33+K33+N33+Q33+T33+W33+Z33+AC33+AF33</f>
        <v>24</v>
      </c>
      <c r="AH33" s="19">
        <f>'11.Spieltag'!AI33</f>
        <v>179</v>
      </c>
      <c r="AI33" s="20">
        <f t="shared" ref="AI33" si="23">AG33+AH33</f>
        <v>203</v>
      </c>
      <c r="AJ33" s="21">
        <f t="shared" ref="AJ33" si="24">RANK(AI33,$AI$8:$AI$53)</f>
        <v>15</v>
      </c>
      <c r="AK33" s="1"/>
    </row>
    <row r="34" spans="1:37" ht="28.15" customHeight="1" thickBot="1" x14ac:dyDescent="0.25">
      <c r="A34" s="25">
        <f t="shared" ref="A34" si="25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20"/>
        <v>0</v>
      </c>
      <c r="F34" s="15" t="s">
        <v>12</v>
      </c>
      <c r="G34" s="16" t="s">
        <v>95</v>
      </c>
      <c r="H34" s="17">
        <f t="shared" si="21"/>
        <v>0</v>
      </c>
      <c r="I34" s="15" t="s">
        <v>12</v>
      </c>
      <c r="J34" s="16" t="s">
        <v>12</v>
      </c>
      <c r="K34" s="17">
        <f t="shared" si="11"/>
        <v>0</v>
      </c>
      <c r="L34" s="15" t="s">
        <v>2</v>
      </c>
      <c r="M34" s="16" t="s">
        <v>12</v>
      </c>
      <c r="N34" s="17">
        <f t="shared" si="12"/>
        <v>12</v>
      </c>
      <c r="O34" s="15" t="s">
        <v>12</v>
      </c>
      <c r="P34" s="16" t="s">
        <v>95</v>
      </c>
      <c r="Q34" s="17" t="str">
        <f t="shared" si="2"/>
        <v>2</v>
      </c>
      <c r="R34" s="15" t="s">
        <v>95</v>
      </c>
      <c r="S34" s="16" t="s">
        <v>2</v>
      </c>
      <c r="T34" s="17" t="str">
        <f t="shared" si="3"/>
        <v>2</v>
      </c>
      <c r="U34" s="15" t="s">
        <v>12</v>
      </c>
      <c r="V34" s="16" t="s">
        <v>96</v>
      </c>
      <c r="W34" s="17" t="str">
        <f t="shared" si="4"/>
        <v>2</v>
      </c>
      <c r="X34" s="15" t="s">
        <v>12</v>
      </c>
      <c r="Y34" s="16" t="s">
        <v>95</v>
      </c>
      <c r="Z34" s="17">
        <f t="shared" si="5"/>
        <v>0</v>
      </c>
      <c r="AA34" s="15" t="s">
        <v>95</v>
      </c>
      <c r="AB34" s="16" t="s">
        <v>97</v>
      </c>
      <c r="AC34" s="17" t="str">
        <f t="shared" si="6"/>
        <v>2</v>
      </c>
      <c r="AD34" s="24"/>
      <c r="AE34" s="22"/>
      <c r="AF34" s="17"/>
      <c r="AG34" s="18">
        <f t="shared" ref="AG34" si="26">E34+H34+K34+N34+Q34+T34+W34+Z34+AC34+AF34</f>
        <v>20</v>
      </c>
      <c r="AH34" s="19">
        <f>'11.Spieltag'!AI34</f>
        <v>11</v>
      </c>
      <c r="AI34" s="20">
        <f t="shared" ref="AI34" si="27">AG34+AH34</f>
        <v>31</v>
      </c>
      <c r="AJ34" s="21">
        <f t="shared" ref="AJ34" si="2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6" priority="1">
      <formula>($AG8&gt;40)</formula>
    </cfRule>
  </conditionalFormatting>
  <conditionalFormatting sqref="C4 L4 U4 X4 AA4 C6 F6 I6 L6 O6 R6 U6 X6 AA6">
    <cfRule type="cellIs" dxfId="115" priority="8" operator="equal">
      <formula>"Schalke 04"</formula>
    </cfRule>
  </conditionalFormatting>
  <conditionalFormatting sqref="F4 I4 O4 R4">
    <cfRule type="cellIs" dxfId="114" priority="7" operator="equal">
      <formula>"Schalke 04"</formula>
    </cfRule>
  </conditionalFormatting>
  <conditionalFormatting sqref="AG1:AG1048576">
    <cfRule type="top10" dxfId="113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topLeftCell="A7" workbookViewId="0">
      <selection activeCell="AB7" sqref="AB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4"/>
      <c r="C4" s="14" t="s">
        <v>91</v>
      </c>
      <c r="F4" s="14" t="s">
        <v>56</v>
      </c>
      <c r="I4" s="14" t="s">
        <v>58</v>
      </c>
      <c r="L4" s="14" t="s">
        <v>57</v>
      </c>
      <c r="O4" s="14" t="s">
        <v>67</v>
      </c>
      <c r="R4" s="14" t="s">
        <v>68</v>
      </c>
      <c r="U4" s="14" t="s">
        <v>60</v>
      </c>
      <c r="X4" s="14" t="s">
        <v>59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62</v>
      </c>
      <c r="O6" s="14" t="s">
        <v>11</v>
      </c>
      <c r="R6" s="14" t="s">
        <v>63</v>
      </c>
      <c r="U6" s="14" t="s">
        <v>92</v>
      </c>
      <c r="X6" s="14" t="s">
        <v>66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97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12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9" si="1">IF(OR(EXACT($C$7,C8)*(EXACT($D$7,D8)))=TRUE,$AN$9,IF(($D$7-$C$7=D8-C8),$AN$8,IF(OR(EXACT($C$7&gt;$D$7,C8&gt;D8)*EXACT($C$7=$D$7,C8=D8)*EXACT($C$7&lt;$D$7,C8&lt;D8)),$AN$7,0)))</f>
        <v>0</v>
      </c>
      <c r="F8" s="15" t="s">
        <v>2</v>
      </c>
      <c r="G8" s="16" t="s">
        <v>95</v>
      </c>
      <c r="H8" s="17" t="str">
        <f t="shared" ref="H8:H9" si="2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>
        <f t="shared" ref="K8:K9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 t="str">
        <f t="shared" ref="N8:N9" si="4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96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12</v>
      </c>
      <c r="W8" s="17">
        <f t="shared" ref="W8:W9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95</v>
      </c>
      <c r="Z8" s="17">
        <f t="shared" ref="Z8:Z9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9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9</v>
      </c>
      <c r="AH8" s="19">
        <f>'12.Spieltag'!AI8</f>
        <v>244</v>
      </c>
      <c r="AI8" s="20">
        <f t="shared" ref="AI8:AI23" si="9">AG8+AH8</f>
        <v>253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95</v>
      </c>
      <c r="D9" s="16" t="s">
        <v>12</v>
      </c>
      <c r="E9" s="17" t="str">
        <f t="shared" si="1"/>
        <v>5</v>
      </c>
      <c r="F9" s="15" t="s">
        <v>96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 t="str">
        <f t="shared" si="3"/>
        <v>2</v>
      </c>
      <c r="L9" s="15" t="s">
        <v>2</v>
      </c>
      <c r="M9" s="16" t="s">
        <v>96</v>
      </c>
      <c r="N9" s="17" t="str">
        <f t="shared" si="4"/>
        <v>2</v>
      </c>
      <c r="O9" s="15" t="s">
        <v>96</v>
      </c>
      <c r="P9" s="16" t="s">
        <v>12</v>
      </c>
      <c r="Q9" s="17">
        <f t="shared" ref="Q9:Q34" si="11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 t="str">
        <f t="shared" ref="T9:T26" si="12">IF(OR(EXACT($R$7,R9)*(EXACT($S$7,S9)))=TRUE,$AN$9,IF(($S$7-$R$7=S9-R9),$AN$8,IF(OR(EXACT($R$7&gt;$S$7,R9&gt;S9)*EXACT($R$7=$S$7,R9=S9)*EXACT($R$7&lt;$S$7,R9&lt;S9)),$AN$7,0)))</f>
        <v>2</v>
      </c>
      <c r="U9" s="15" t="s">
        <v>2</v>
      </c>
      <c r="V9" s="16" t="s">
        <v>96</v>
      </c>
      <c r="W9" s="17" t="str">
        <f t="shared" si="5"/>
        <v>3</v>
      </c>
      <c r="X9" s="15" t="s">
        <v>12</v>
      </c>
      <c r="Y9" s="16" t="s">
        <v>12</v>
      </c>
      <c r="Z9" s="17">
        <f t="shared" si="6"/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16</v>
      </c>
      <c r="AH9" s="19">
        <f>'12.Spieltag'!AI9</f>
        <v>186</v>
      </c>
      <c r="AI9" s="20">
        <f t="shared" si="9"/>
        <v>202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3">IF(OR(EXACT($C$7,C10)*(EXACT($D$7,D10)))=TRUE,$AN$9,IF(($D$7-$C$7=D10-C10),$AN$8,IF(OR(EXACT($C$7&gt;$D$7,C10&gt;D10)*EXACT($C$7=$D$7,C10=D10)*EXACT($C$7&lt;$D$7,C10&lt;D10)),$AN$7,0)))</f>
        <v>0</v>
      </c>
      <c r="F10" s="15" t="s">
        <v>12</v>
      </c>
      <c r="G10" s="16" t="s">
        <v>95</v>
      </c>
      <c r="H10" s="17" t="str">
        <f t="shared" ref="H10:H26" si="14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>
        <f t="shared" ref="K10:K26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5" t="s">
        <v>96</v>
      </c>
      <c r="P10" s="16" t="s">
        <v>12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12"/>
        <v>2</v>
      </c>
      <c r="U10" s="15" t="s">
        <v>12</v>
      </c>
      <c r="V10" s="16" t="s">
        <v>95</v>
      </c>
      <c r="W10" s="17" t="str">
        <f t="shared" ref="W10:W26" si="17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6" si="18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26" si="19">IF(OR(EXACT($AA$7,AA10)*(EXACT($AB$7,AB10)))=TRUE,$AN$9,IF(($AB$7-$AA$7=AB10-AA10),$AN$8,IF(OR(EXACT($AA$7&gt;$AB$7,AA10&gt;AB10)*EXACT($AA$7=$AB$7,AA10=AB10)*EXACT($AA$7&lt;$AB$7,AA10&lt;AB10)),$AN$7,0)))</f>
        <v>2</v>
      </c>
      <c r="AD10" s="24"/>
      <c r="AE10" s="22"/>
      <c r="AF10" s="17"/>
      <c r="AG10" s="18">
        <f t="shared" si="8"/>
        <v>14</v>
      </c>
      <c r="AH10" s="19">
        <f>'12.Spieltag'!AI10</f>
        <v>254</v>
      </c>
      <c r="AI10" s="20">
        <f t="shared" si="9"/>
        <v>268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3"/>
        <v>0</v>
      </c>
      <c r="F11" s="15" t="s">
        <v>12</v>
      </c>
      <c r="G11" s="16" t="s">
        <v>95</v>
      </c>
      <c r="H11" s="17" t="str">
        <f t="shared" si="14"/>
        <v>3</v>
      </c>
      <c r="I11" s="15" t="s">
        <v>95</v>
      </c>
      <c r="J11" s="16" t="s">
        <v>95</v>
      </c>
      <c r="K11" s="17">
        <f t="shared" si="15"/>
        <v>0</v>
      </c>
      <c r="L11" s="15" t="s">
        <v>95</v>
      </c>
      <c r="M11" s="16" t="s">
        <v>96</v>
      </c>
      <c r="N11" s="17" t="str">
        <f t="shared" si="16"/>
        <v>3</v>
      </c>
      <c r="O11" s="15" t="s">
        <v>96</v>
      </c>
      <c r="P11" s="16" t="s">
        <v>12</v>
      </c>
      <c r="Q11" s="17">
        <f t="shared" si="11"/>
        <v>0</v>
      </c>
      <c r="R11" s="15" t="s">
        <v>12</v>
      </c>
      <c r="S11" s="16" t="s">
        <v>95</v>
      </c>
      <c r="T11" s="17" t="str">
        <f t="shared" si="12"/>
        <v>2</v>
      </c>
      <c r="U11" s="15" t="s">
        <v>95</v>
      </c>
      <c r="V11" s="16" t="s">
        <v>95</v>
      </c>
      <c r="W11" s="17">
        <f t="shared" si="17"/>
        <v>0</v>
      </c>
      <c r="X11" s="15" t="s">
        <v>96</v>
      </c>
      <c r="Y11" s="16" t="s">
        <v>95</v>
      </c>
      <c r="Z11" s="17" t="str">
        <f t="shared" si="18"/>
        <v>3</v>
      </c>
      <c r="AA11" s="15" t="s">
        <v>95</v>
      </c>
      <c r="AB11" s="16" t="s">
        <v>96</v>
      </c>
      <c r="AC11" s="17" t="str">
        <f t="shared" si="19"/>
        <v>2</v>
      </c>
      <c r="AD11" s="23"/>
      <c r="AE11" s="22"/>
      <c r="AF11" s="17"/>
      <c r="AG11" s="18">
        <f t="shared" si="8"/>
        <v>13</v>
      </c>
      <c r="AH11" s="19">
        <f>'12.Spieltag'!AI11</f>
        <v>208</v>
      </c>
      <c r="AI11" s="20">
        <f t="shared" si="9"/>
        <v>221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2</v>
      </c>
      <c r="D12" s="16" t="s">
        <v>95</v>
      </c>
      <c r="E12" s="17">
        <f t="shared" si="13"/>
        <v>0</v>
      </c>
      <c r="F12" s="15" t="s">
        <v>95</v>
      </c>
      <c r="G12" s="16" t="s">
        <v>95</v>
      </c>
      <c r="H12" s="17">
        <f t="shared" si="14"/>
        <v>0</v>
      </c>
      <c r="I12" s="15" t="s">
        <v>12</v>
      </c>
      <c r="J12" s="16" t="s">
        <v>12</v>
      </c>
      <c r="K12" s="17">
        <f t="shared" si="15"/>
        <v>0</v>
      </c>
      <c r="L12" s="15" t="s">
        <v>12</v>
      </c>
      <c r="M12" s="16" t="s">
        <v>12</v>
      </c>
      <c r="N12" s="17">
        <f t="shared" si="16"/>
        <v>0</v>
      </c>
      <c r="O12" s="15" t="s">
        <v>96</v>
      </c>
      <c r="P12" s="16" t="s">
        <v>12</v>
      </c>
      <c r="Q12" s="17">
        <f t="shared" si="11"/>
        <v>0</v>
      </c>
      <c r="R12" s="15" t="s">
        <v>2</v>
      </c>
      <c r="S12" s="16" t="s">
        <v>96</v>
      </c>
      <c r="T12" s="17" t="str">
        <f t="shared" si="12"/>
        <v>2</v>
      </c>
      <c r="U12" s="15" t="s">
        <v>95</v>
      </c>
      <c r="V12" s="16" t="s">
        <v>95</v>
      </c>
      <c r="W12" s="17">
        <f t="shared" si="17"/>
        <v>0</v>
      </c>
      <c r="X12" s="15" t="s">
        <v>12</v>
      </c>
      <c r="Y12" s="16" t="s">
        <v>95</v>
      </c>
      <c r="Z12" s="17">
        <f t="shared" si="18"/>
        <v>0</v>
      </c>
      <c r="AA12" s="15" t="s">
        <v>95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</v>
      </c>
      <c r="AH12" s="19">
        <f>'12.Spieltag'!AI12</f>
        <v>217</v>
      </c>
      <c r="AI12" s="20">
        <f t="shared" si="9"/>
        <v>219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3"/>
        <v>0</v>
      </c>
      <c r="F13" s="15" t="s">
        <v>95</v>
      </c>
      <c r="G13" s="16" t="s">
        <v>96</v>
      </c>
      <c r="H13" s="17" t="str">
        <f t="shared" si="14"/>
        <v>5</v>
      </c>
      <c r="I13" s="15" t="s">
        <v>12</v>
      </c>
      <c r="J13" s="16" t="s">
        <v>2</v>
      </c>
      <c r="K13" s="17" t="str">
        <f t="shared" si="15"/>
        <v>2</v>
      </c>
      <c r="L13" s="15" t="s">
        <v>95</v>
      </c>
      <c r="M13" s="16" t="s">
        <v>95</v>
      </c>
      <c r="N13" s="17">
        <f t="shared" si="16"/>
        <v>0</v>
      </c>
      <c r="O13" s="15" t="s">
        <v>96</v>
      </c>
      <c r="P13" s="16" t="s">
        <v>12</v>
      </c>
      <c r="Q13" s="17">
        <f t="shared" si="11"/>
        <v>0</v>
      </c>
      <c r="R13" s="15" t="s">
        <v>2</v>
      </c>
      <c r="S13" s="16" t="s">
        <v>95</v>
      </c>
      <c r="T13" s="17" t="str">
        <f t="shared" si="12"/>
        <v>3</v>
      </c>
      <c r="U13" s="15" t="s">
        <v>12</v>
      </c>
      <c r="V13" s="16" t="s">
        <v>12</v>
      </c>
      <c r="W13" s="17">
        <f t="shared" si="17"/>
        <v>0</v>
      </c>
      <c r="X13" s="15" t="s">
        <v>95</v>
      </c>
      <c r="Y13" s="16" t="s">
        <v>97</v>
      </c>
      <c r="Z13" s="17" t="str">
        <f t="shared" si="18"/>
        <v>2</v>
      </c>
      <c r="AA13" s="15" t="s">
        <v>12</v>
      </c>
      <c r="AB13" s="16" t="s">
        <v>95</v>
      </c>
      <c r="AC13" s="17" t="str">
        <f t="shared" si="19"/>
        <v>2</v>
      </c>
      <c r="AD13" s="24"/>
      <c r="AE13" s="22"/>
      <c r="AF13" s="17"/>
      <c r="AG13" s="18">
        <f t="shared" si="8"/>
        <v>14</v>
      </c>
      <c r="AH13" s="19">
        <f>'12.Spieltag'!AI13</f>
        <v>174</v>
      </c>
      <c r="AI13" s="20">
        <f t="shared" si="9"/>
        <v>188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22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'12.Spieltag'!AI14</f>
        <v>189</v>
      </c>
      <c r="AI14" s="20">
        <f t="shared" si="9"/>
        <v>189</v>
      </c>
      <c r="AJ14" s="21">
        <f t="shared" si="10"/>
        <v>22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12</v>
      </c>
      <c r="G15" s="16" t="s">
        <v>96</v>
      </c>
      <c r="H15" s="17" t="str">
        <f t="shared" si="14"/>
        <v>2</v>
      </c>
      <c r="I15" s="15" t="s">
        <v>12</v>
      </c>
      <c r="J15" s="16" t="s">
        <v>95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5</v>
      </c>
      <c r="O15" s="15" t="s">
        <v>95</v>
      </c>
      <c r="P15" s="16" t="s">
        <v>2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12"/>
        <v>2</v>
      </c>
      <c r="U15" s="15" t="s">
        <v>12</v>
      </c>
      <c r="V15" s="16" t="s">
        <v>95</v>
      </c>
      <c r="W15" s="17" t="str">
        <f t="shared" si="17"/>
        <v>2</v>
      </c>
      <c r="X15" s="15" t="s">
        <v>95</v>
      </c>
      <c r="Y15" s="16" t="s">
        <v>12</v>
      </c>
      <c r="Z15" s="17" t="str">
        <f t="shared" si="18"/>
        <v>3</v>
      </c>
      <c r="AA15" s="15" t="s">
        <v>12</v>
      </c>
      <c r="AB15" s="16" t="s">
        <v>95</v>
      </c>
      <c r="AC15" s="17" t="str">
        <f t="shared" si="19"/>
        <v>2</v>
      </c>
      <c r="AD15" s="24"/>
      <c r="AE15" s="22"/>
      <c r="AF15" s="17"/>
      <c r="AG15" s="18">
        <f t="shared" si="8"/>
        <v>16</v>
      </c>
      <c r="AH15" s="19">
        <f>'12.Spieltag'!AI15</f>
        <v>235</v>
      </c>
      <c r="AI15" s="20">
        <f t="shared" si="9"/>
        <v>251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3"/>
        <v>0</v>
      </c>
      <c r="F16" s="15" t="s">
        <v>2</v>
      </c>
      <c r="G16" s="16" t="s">
        <v>95</v>
      </c>
      <c r="H16" s="17" t="str">
        <f t="shared" si="14"/>
        <v>2</v>
      </c>
      <c r="I16" s="15" t="s">
        <v>95</v>
      </c>
      <c r="J16" s="16" t="s">
        <v>95</v>
      </c>
      <c r="K16" s="17">
        <f t="shared" si="15"/>
        <v>0</v>
      </c>
      <c r="L16" s="15" t="s">
        <v>95</v>
      </c>
      <c r="M16" s="16" t="s">
        <v>12</v>
      </c>
      <c r="N16" s="17">
        <f t="shared" si="16"/>
        <v>0</v>
      </c>
      <c r="O16" s="15" t="s">
        <v>96</v>
      </c>
      <c r="P16" s="16" t="s">
        <v>12</v>
      </c>
      <c r="Q16" s="17">
        <f t="shared" si="11"/>
        <v>0</v>
      </c>
      <c r="R16" s="15" t="s">
        <v>2</v>
      </c>
      <c r="S16" s="16" t="s">
        <v>95</v>
      </c>
      <c r="T16" s="17" t="str">
        <f t="shared" si="12"/>
        <v>3</v>
      </c>
      <c r="U16" s="15" t="s">
        <v>2</v>
      </c>
      <c r="V16" s="16" t="s">
        <v>95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95</v>
      </c>
      <c r="AB16" s="16" t="s">
        <v>96</v>
      </c>
      <c r="AC16" s="17" t="str">
        <f t="shared" si="19"/>
        <v>2</v>
      </c>
      <c r="AD16" s="24"/>
      <c r="AE16" s="22"/>
      <c r="AF16" s="17"/>
      <c r="AG16" s="18">
        <f t="shared" si="8"/>
        <v>9</v>
      </c>
      <c r="AH16" s="19">
        <f>'12.Spieltag'!AI16</f>
        <v>196</v>
      </c>
      <c r="AI16" s="20">
        <f t="shared" si="9"/>
        <v>205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3"/>
        <v>0</v>
      </c>
      <c r="F17" s="15" t="s">
        <v>12</v>
      </c>
      <c r="G17" s="16" t="s">
        <v>95</v>
      </c>
      <c r="H17" s="17" t="str">
        <f t="shared" si="14"/>
        <v>3</v>
      </c>
      <c r="I17" s="15" t="s">
        <v>12</v>
      </c>
      <c r="J17" s="16" t="s">
        <v>12</v>
      </c>
      <c r="K17" s="17">
        <f t="shared" si="15"/>
        <v>0</v>
      </c>
      <c r="L17" s="15" t="s">
        <v>12</v>
      </c>
      <c r="M17" s="16" t="s">
        <v>95</v>
      </c>
      <c r="N17" s="17" t="str">
        <f t="shared" si="16"/>
        <v>5</v>
      </c>
      <c r="O17" s="15" t="s">
        <v>95</v>
      </c>
      <c r="P17" s="16" t="s">
        <v>12</v>
      </c>
      <c r="Q17" s="17">
        <f t="shared" si="11"/>
        <v>0</v>
      </c>
      <c r="R17" s="15" t="s">
        <v>12</v>
      </c>
      <c r="S17" s="16" t="s">
        <v>12</v>
      </c>
      <c r="T17" s="17">
        <f t="shared" si="12"/>
        <v>0</v>
      </c>
      <c r="U17" s="15" t="s">
        <v>95</v>
      </c>
      <c r="V17" s="16" t="s">
        <v>95</v>
      </c>
      <c r="W17" s="17">
        <f t="shared" si="17"/>
        <v>0</v>
      </c>
      <c r="X17" s="15" t="s">
        <v>95</v>
      </c>
      <c r="Y17" s="16" t="s">
        <v>12</v>
      </c>
      <c r="Z17" s="17" t="str">
        <f t="shared" si="18"/>
        <v>3</v>
      </c>
      <c r="AA17" s="15" t="s">
        <v>12</v>
      </c>
      <c r="AB17" s="16" t="s">
        <v>95</v>
      </c>
      <c r="AC17" s="17" t="str">
        <f t="shared" si="19"/>
        <v>2</v>
      </c>
      <c r="AD17" s="24"/>
      <c r="AE17" s="22"/>
      <c r="AF17" s="17"/>
      <c r="AG17" s="18">
        <f t="shared" si="8"/>
        <v>13</v>
      </c>
      <c r="AH17" s="19">
        <f>'12.Spieltag'!AI17</f>
        <v>154</v>
      </c>
      <c r="AI17" s="20">
        <f t="shared" si="9"/>
        <v>167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3"/>
        <v>0</v>
      </c>
      <c r="F18" s="15" t="s">
        <v>12</v>
      </c>
      <c r="G18" s="16" t="s">
        <v>96</v>
      </c>
      <c r="H18" s="17" t="str">
        <f t="shared" si="14"/>
        <v>2</v>
      </c>
      <c r="I18" s="15" t="s">
        <v>12</v>
      </c>
      <c r="J18" s="16" t="s">
        <v>95</v>
      </c>
      <c r="K18" s="17">
        <f t="shared" si="15"/>
        <v>0</v>
      </c>
      <c r="L18" s="15" t="s">
        <v>12</v>
      </c>
      <c r="M18" s="16" t="s">
        <v>96</v>
      </c>
      <c r="N18" s="17" t="str">
        <f t="shared" si="16"/>
        <v>2</v>
      </c>
      <c r="O18" s="15" t="s">
        <v>95</v>
      </c>
      <c r="P18" s="16" t="s">
        <v>12</v>
      </c>
      <c r="Q18" s="17">
        <f t="shared" si="11"/>
        <v>0</v>
      </c>
      <c r="R18" s="15" t="s">
        <v>12</v>
      </c>
      <c r="S18" s="16" t="s">
        <v>96</v>
      </c>
      <c r="T18" s="17" t="str">
        <f t="shared" si="12"/>
        <v>3</v>
      </c>
      <c r="U18" s="15" t="s">
        <v>12</v>
      </c>
      <c r="V18" s="16" t="s">
        <v>95</v>
      </c>
      <c r="W18" s="17" t="str">
        <f t="shared" si="17"/>
        <v>2</v>
      </c>
      <c r="X18" s="15" t="s">
        <v>95</v>
      </c>
      <c r="Y18" s="16" t="s">
        <v>12</v>
      </c>
      <c r="Z18" s="17" t="str">
        <f t="shared" si="18"/>
        <v>3</v>
      </c>
      <c r="AA18" s="15" t="s">
        <v>12</v>
      </c>
      <c r="AB18" s="16" t="s">
        <v>95</v>
      </c>
      <c r="AC18" s="17" t="str">
        <f t="shared" si="19"/>
        <v>2</v>
      </c>
      <c r="AD18" s="24"/>
      <c r="AE18" s="22"/>
      <c r="AF18" s="17"/>
      <c r="AG18" s="18">
        <f t="shared" si="8"/>
        <v>14</v>
      </c>
      <c r="AH18" s="19">
        <f>'12.Spieltag'!AI18</f>
        <v>210</v>
      </c>
      <c r="AI18" s="20">
        <f t="shared" si="9"/>
        <v>224</v>
      </c>
      <c r="AJ18" s="21">
        <f t="shared" si="10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3"/>
        <v>0</v>
      </c>
      <c r="F19" s="15" t="s">
        <v>2</v>
      </c>
      <c r="G19" s="16" t="s">
        <v>95</v>
      </c>
      <c r="H19" s="17" t="str">
        <f t="shared" si="14"/>
        <v>2</v>
      </c>
      <c r="I19" s="15" t="s">
        <v>95</v>
      </c>
      <c r="J19" s="16" t="s">
        <v>95</v>
      </c>
      <c r="K19" s="17">
        <f t="shared" si="15"/>
        <v>0</v>
      </c>
      <c r="L19" s="15" t="s">
        <v>12</v>
      </c>
      <c r="M19" s="16" t="s">
        <v>95</v>
      </c>
      <c r="N19" s="17" t="str">
        <f t="shared" si="16"/>
        <v>5</v>
      </c>
      <c r="O19" s="15" t="s">
        <v>96</v>
      </c>
      <c r="P19" s="16" t="s">
        <v>95</v>
      </c>
      <c r="Q19" s="17">
        <f t="shared" si="11"/>
        <v>0</v>
      </c>
      <c r="R19" s="15" t="s">
        <v>2</v>
      </c>
      <c r="S19" s="16" t="s">
        <v>95</v>
      </c>
      <c r="T19" s="17" t="str">
        <f t="shared" si="12"/>
        <v>3</v>
      </c>
      <c r="U19" s="15" t="s">
        <v>12</v>
      </c>
      <c r="V19" s="16" t="s">
        <v>95</v>
      </c>
      <c r="W19" s="17" t="str">
        <f t="shared" si="17"/>
        <v>2</v>
      </c>
      <c r="X19" s="15" t="s">
        <v>95</v>
      </c>
      <c r="Y19" s="16" t="s">
        <v>95</v>
      </c>
      <c r="Z19" s="17">
        <f t="shared" si="18"/>
        <v>0</v>
      </c>
      <c r="AA19" s="15" t="s">
        <v>12</v>
      </c>
      <c r="AB19" s="16" t="s">
        <v>95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14</v>
      </c>
      <c r="AH19" s="19">
        <f>'12.Spieltag'!AI19</f>
        <v>232</v>
      </c>
      <c r="AI19" s="20">
        <f t="shared" si="9"/>
        <v>246</v>
      </c>
      <c r="AJ19" s="21">
        <f t="shared" si="10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97</v>
      </c>
      <c r="G20" s="16" t="s">
        <v>95</v>
      </c>
      <c r="H20" s="17" t="str">
        <f t="shared" si="14"/>
        <v>2</v>
      </c>
      <c r="I20" s="15" t="s">
        <v>12</v>
      </c>
      <c r="J20" s="16" t="s">
        <v>12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5</v>
      </c>
      <c r="O20" s="15" t="s">
        <v>95</v>
      </c>
      <c r="P20" s="16" t="s">
        <v>12</v>
      </c>
      <c r="Q20" s="17">
        <f t="shared" si="11"/>
        <v>0</v>
      </c>
      <c r="R20" s="15" t="s">
        <v>2</v>
      </c>
      <c r="S20" s="16" t="s">
        <v>96</v>
      </c>
      <c r="T20" s="17" t="str">
        <f t="shared" si="12"/>
        <v>2</v>
      </c>
      <c r="U20" s="15" t="s">
        <v>95</v>
      </c>
      <c r="V20" s="16" t="s">
        <v>95</v>
      </c>
      <c r="W20" s="17">
        <f t="shared" si="17"/>
        <v>0</v>
      </c>
      <c r="X20" s="15" t="s">
        <v>95</v>
      </c>
      <c r="Y20" s="16" t="s">
        <v>96</v>
      </c>
      <c r="Z20" s="17">
        <f t="shared" si="18"/>
        <v>0</v>
      </c>
      <c r="AA20" s="15" t="s">
        <v>12</v>
      </c>
      <c r="AB20" s="16" t="s">
        <v>95</v>
      </c>
      <c r="AC20" s="17" t="str">
        <f t="shared" si="19"/>
        <v>2</v>
      </c>
      <c r="AD20" s="24"/>
      <c r="AE20" s="22"/>
      <c r="AF20" s="17"/>
      <c r="AG20" s="18">
        <f>E20+H20+K20+N20+Q20+T20+W20+Z20+AC20+AF20</f>
        <v>11</v>
      </c>
      <c r="AH20" s="19">
        <f>'12.Spieltag'!AI20</f>
        <v>202</v>
      </c>
      <c r="AI20" s="20">
        <f t="shared" si="9"/>
        <v>213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4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3"/>
        <v>0</v>
      </c>
      <c r="F21" s="15" t="s">
        <v>12</v>
      </c>
      <c r="G21" s="16" t="s">
        <v>95</v>
      </c>
      <c r="H21" s="17" t="str">
        <f t="shared" si="14"/>
        <v>3</v>
      </c>
      <c r="I21" s="15" t="s">
        <v>12</v>
      </c>
      <c r="J21" s="16" t="s">
        <v>95</v>
      </c>
      <c r="K21" s="17">
        <f t="shared" si="15"/>
        <v>0</v>
      </c>
      <c r="L21" s="15" t="s">
        <v>2</v>
      </c>
      <c r="M21" s="16" t="s">
        <v>12</v>
      </c>
      <c r="N21" s="17" t="str">
        <f t="shared" si="16"/>
        <v>3</v>
      </c>
      <c r="O21" s="15" t="s">
        <v>95</v>
      </c>
      <c r="P21" s="16" t="s">
        <v>2</v>
      </c>
      <c r="Q21" s="17">
        <f t="shared" si="11"/>
        <v>0</v>
      </c>
      <c r="R21" s="15" t="s">
        <v>12</v>
      </c>
      <c r="S21" s="16" t="s">
        <v>96</v>
      </c>
      <c r="T21" s="17" t="str">
        <f t="shared" si="12"/>
        <v>3</v>
      </c>
      <c r="U21" s="15" t="s">
        <v>12</v>
      </c>
      <c r="V21" s="16" t="s">
        <v>12</v>
      </c>
      <c r="W21" s="17">
        <f t="shared" si="17"/>
        <v>0</v>
      </c>
      <c r="X21" s="15" t="s">
        <v>95</v>
      </c>
      <c r="Y21" s="16" t="s">
        <v>95</v>
      </c>
      <c r="Z21" s="17">
        <f t="shared" si="18"/>
        <v>0</v>
      </c>
      <c r="AA21" s="15" t="s">
        <v>95</v>
      </c>
      <c r="AB21" s="16" t="s">
        <v>95</v>
      </c>
      <c r="AC21" s="17">
        <f t="shared" si="19"/>
        <v>0</v>
      </c>
      <c r="AD21" s="24"/>
      <c r="AE21" s="22"/>
      <c r="AF21" s="17"/>
      <c r="AG21" s="18">
        <f>E21+H21+K21+N21+Q21+T21+W21+Z21+AC21+AF21</f>
        <v>9</v>
      </c>
      <c r="AH21" s="19">
        <f>'12.Spieltag'!AI21</f>
        <v>238</v>
      </c>
      <c r="AI21" s="20">
        <f t="shared" si="9"/>
        <v>247</v>
      </c>
      <c r="AJ21" s="21">
        <f t="shared" si="10"/>
        <v>4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3"/>
        <v>0</v>
      </c>
      <c r="F22" s="15" t="s">
        <v>12</v>
      </c>
      <c r="G22" s="16" t="s">
        <v>96</v>
      </c>
      <c r="H22" s="17" t="str">
        <f t="shared" si="14"/>
        <v>2</v>
      </c>
      <c r="I22" s="15" t="s">
        <v>12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96</v>
      </c>
      <c r="P22" s="16" t="s">
        <v>12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12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95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11</v>
      </c>
      <c r="AH22" s="19">
        <f>'12.Spieltag'!AI22</f>
        <v>228</v>
      </c>
      <c r="AI22" s="20">
        <f t="shared" si="9"/>
        <v>239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96</v>
      </c>
      <c r="E23" s="17">
        <f t="shared" si="13"/>
        <v>0</v>
      </c>
      <c r="F23" s="15" t="s">
        <v>12</v>
      </c>
      <c r="G23" s="16" t="s">
        <v>95</v>
      </c>
      <c r="H23" s="17" t="str">
        <f t="shared" si="14"/>
        <v>3</v>
      </c>
      <c r="I23" s="15" t="s">
        <v>95</v>
      </c>
      <c r="J23" s="16" t="s">
        <v>12</v>
      </c>
      <c r="K23" s="17" t="str">
        <f t="shared" si="15"/>
        <v>2</v>
      </c>
      <c r="L23" s="15" t="s">
        <v>12</v>
      </c>
      <c r="M23" s="16" t="s">
        <v>95</v>
      </c>
      <c r="N23" s="17" t="str">
        <f t="shared" si="16"/>
        <v>5</v>
      </c>
      <c r="O23" s="15" t="s">
        <v>96</v>
      </c>
      <c r="P23" s="16" t="s">
        <v>12</v>
      </c>
      <c r="Q23" s="17">
        <f t="shared" si="11"/>
        <v>0</v>
      </c>
      <c r="R23" s="15" t="s">
        <v>95</v>
      </c>
      <c r="S23" s="16" t="s">
        <v>96</v>
      </c>
      <c r="T23" s="17" t="str">
        <f t="shared" si="12"/>
        <v>2</v>
      </c>
      <c r="U23" s="15" t="s">
        <v>95</v>
      </c>
      <c r="V23" s="16" t="s">
        <v>12</v>
      </c>
      <c r="W23" s="17">
        <f t="shared" si="17"/>
        <v>0</v>
      </c>
      <c r="X23" s="15" t="s">
        <v>96</v>
      </c>
      <c r="Y23" s="16" t="s">
        <v>12</v>
      </c>
      <c r="Z23" s="17" t="str">
        <f t="shared" si="18"/>
        <v>2</v>
      </c>
      <c r="AA23" s="15" t="s">
        <v>12</v>
      </c>
      <c r="AB23" s="16" t="s">
        <v>95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16</v>
      </c>
      <c r="AH23" s="19">
        <f>'12.Spieltag'!AI23</f>
        <v>139</v>
      </c>
      <c r="AI23" s="20">
        <f t="shared" si="9"/>
        <v>155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2</v>
      </c>
      <c r="D24" s="16" t="s">
        <v>12</v>
      </c>
      <c r="E24" s="17">
        <f t="shared" si="13"/>
        <v>0</v>
      </c>
      <c r="F24" s="15" t="s">
        <v>95</v>
      </c>
      <c r="G24" s="16" t="s">
        <v>96</v>
      </c>
      <c r="H24" s="17" t="str">
        <f t="shared" si="14"/>
        <v>5</v>
      </c>
      <c r="I24" s="15" t="s">
        <v>12</v>
      </c>
      <c r="J24" s="16" t="s">
        <v>12</v>
      </c>
      <c r="K24" s="17">
        <f t="shared" si="15"/>
        <v>0</v>
      </c>
      <c r="L24" s="15" t="s">
        <v>2</v>
      </c>
      <c r="M24" s="16" t="s">
        <v>12</v>
      </c>
      <c r="N24" s="17" t="str">
        <f t="shared" si="16"/>
        <v>3</v>
      </c>
      <c r="O24" s="15" t="s">
        <v>96</v>
      </c>
      <c r="P24" s="16" t="s">
        <v>12</v>
      </c>
      <c r="Q24" s="17">
        <f t="shared" si="11"/>
        <v>0</v>
      </c>
      <c r="R24" s="15" t="s">
        <v>2</v>
      </c>
      <c r="S24" s="16" t="s">
        <v>95</v>
      </c>
      <c r="T24" s="17" t="str">
        <f t="shared" si="12"/>
        <v>3</v>
      </c>
      <c r="U24" s="15" t="s">
        <v>95</v>
      </c>
      <c r="V24" s="16" t="s">
        <v>96</v>
      </c>
      <c r="W24" s="17" t="str">
        <f t="shared" si="17"/>
        <v>2</v>
      </c>
      <c r="X24" s="15" t="s">
        <v>95</v>
      </c>
      <c r="Y24" s="16" t="s">
        <v>95</v>
      </c>
      <c r="Z24" s="17">
        <f t="shared" si="18"/>
        <v>0</v>
      </c>
      <c r="AA24" s="15" t="s">
        <v>12</v>
      </c>
      <c r="AB24" s="16" t="s">
        <v>95</v>
      </c>
      <c r="AC24" s="17" t="str">
        <f t="shared" si="19"/>
        <v>2</v>
      </c>
      <c r="AD24" s="24"/>
      <c r="AE24" s="22"/>
      <c r="AF24" s="17"/>
      <c r="AG24" s="18">
        <f t="shared" ref="AG24:AG26" si="21">E24+H24+K24+N24+Q24+T24+W24+Z24+AC24+AF24</f>
        <v>15</v>
      </c>
      <c r="AH24" s="19">
        <f>'12.Spieltag'!AI24</f>
        <v>225</v>
      </c>
      <c r="AI24" s="20">
        <f t="shared" ref="AI24:AI26" si="22">AG24+AH24</f>
        <v>240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10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12</v>
      </c>
      <c r="G25" s="16" t="s">
        <v>95</v>
      </c>
      <c r="H25" s="17" t="str">
        <f t="shared" si="14"/>
        <v>3</v>
      </c>
      <c r="I25" s="15" t="s">
        <v>95</v>
      </c>
      <c r="J25" s="16" t="s">
        <v>96</v>
      </c>
      <c r="K25" s="17">
        <f t="shared" si="15"/>
        <v>0</v>
      </c>
      <c r="L25" s="15" t="s">
        <v>12</v>
      </c>
      <c r="M25" s="16" t="s">
        <v>95</v>
      </c>
      <c r="N25" s="17" t="str">
        <f t="shared" si="16"/>
        <v>5</v>
      </c>
      <c r="O25" s="15" t="s">
        <v>96</v>
      </c>
      <c r="P25" s="16" t="s">
        <v>95</v>
      </c>
      <c r="Q25" s="17">
        <f t="shared" si="11"/>
        <v>0</v>
      </c>
      <c r="R25" s="15" t="s">
        <v>2</v>
      </c>
      <c r="S25" s="16" t="s">
        <v>96</v>
      </c>
      <c r="T25" s="17" t="str">
        <f t="shared" si="12"/>
        <v>2</v>
      </c>
      <c r="U25" s="15" t="s">
        <v>12</v>
      </c>
      <c r="V25" s="16" t="s">
        <v>95</v>
      </c>
      <c r="W25" s="17" t="str">
        <f t="shared" si="17"/>
        <v>2</v>
      </c>
      <c r="X25" s="15" t="s">
        <v>12</v>
      </c>
      <c r="Y25" s="16" t="s">
        <v>95</v>
      </c>
      <c r="Z25" s="17">
        <f t="shared" si="18"/>
        <v>0</v>
      </c>
      <c r="AA25" s="15" t="s">
        <v>96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12</v>
      </c>
      <c r="AH25" s="19">
        <f>'12.Spieltag'!AI25</f>
        <v>225</v>
      </c>
      <c r="AI25" s="20">
        <f t="shared" si="22"/>
        <v>237</v>
      </c>
      <c r="AJ25" s="21">
        <f t="shared" si="10"/>
        <v>10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3"/>
        <v>5</v>
      </c>
      <c r="F26" s="15" t="s">
        <v>12</v>
      </c>
      <c r="G26" s="16" t="s">
        <v>95</v>
      </c>
      <c r="H26" s="17" t="str">
        <f t="shared" si="14"/>
        <v>3</v>
      </c>
      <c r="I26" s="15" t="s">
        <v>95</v>
      </c>
      <c r="J26" s="16" t="s">
        <v>12</v>
      </c>
      <c r="K26" s="17" t="str">
        <f t="shared" si="15"/>
        <v>2</v>
      </c>
      <c r="L26" s="15" t="s">
        <v>12</v>
      </c>
      <c r="M26" s="16" t="s">
        <v>95</v>
      </c>
      <c r="N26" s="17" t="str">
        <f t="shared" si="16"/>
        <v>5</v>
      </c>
      <c r="O26" s="15" t="s">
        <v>96</v>
      </c>
      <c r="P26" s="16" t="s">
        <v>12</v>
      </c>
      <c r="Q26" s="17">
        <f t="shared" si="11"/>
        <v>0</v>
      </c>
      <c r="R26" s="15" t="s">
        <v>12</v>
      </c>
      <c r="S26" s="16" t="s">
        <v>96</v>
      </c>
      <c r="T26" s="17" t="str">
        <f t="shared" si="12"/>
        <v>3</v>
      </c>
      <c r="U26" s="15" t="s">
        <v>95</v>
      </c>
      <c r="V26" s="16" t="s">
        <v>96</v>
      </c>
      <c r="W26" s="17" t="str">
        <f t="shared" si="17"/>
        <v>2</v>
      </c>
      <c r="X26" s="15" t="s">
        <v>95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'12.Spieltag'!AI26</f>
        <v>206</v>
      </c>
      <c r="AI26" s="20">
        <f t="shared" si="22"/>
        <v>226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24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5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95</v>
      </c>
      <c r="K27" s="17">
        <f t="shared" ref="K27:K32" si="26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5" t="s">
        <v>96</v>
      </c>
      <c r="P27" s="16" t="s">
        <v>12</v>
      </c>
      <c r="Q27" s="17">
        <f t="shared" si="11"/>
        <v>0</v>
      </c>
      <c r="R27" s="15" t="s">
        <v>2</v>
      </c>
      <c r="S27" s="16" t="s">
        <v>95</v>
      </c>
      <c r="T27" s="17" t="str">
        <f t="shared" ref="T27:T32" si="28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96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'12.Spieltag'!AI27</f>
        <v>163</v>
      </c>
      <c r="AI27" s="20">
        <f t="shared" ref="AI27:AI32" si="33">AG27+AH27</f>
        <v>173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21</v>
      </c>
      <c r="B28" s="18" t="str">
        <f>'1.Spieltag'!B28</f>
        <v>schmiddi04</v>
      </c>
      <c r="C28" s="15" t="s">
        <v>96</v>
      </c>
      <c r="D28" s="16" t="s">
        <v>95</v>
      </c>
      <c r="E28" s="17" t="str">
        <f t="shared" si="24"/>
        <v>3</v>
      </c>
      <c r="F28" s="15" t="s">
        <v>95</v>
      </c>
      <c r="G28" s="16" t="s">
        <v>96</v>
      </c>
      <c r="H28" s="17" t="str">
        <f t="shared" si="25"/>
        <v>5</v>
      </c>
      <c r="I28" s="15" t="s">
        <v>12</v>
      </c>
      <c r="J28" s="16" t="s">
        <v>96</v>
      </c>
      <c r="K28" s="17">
        <f t="shared" si="26"/>
        <v>0</v>
      </c>
      <c r="L28" s="15" t="s">
        <v>96</v>
      </c>
      <c r="M28" s="16" t="s">
        <v>12</v>
      </c>
      <c r="N28" s="17">
        <f t="shared" si="27"/>
        <v>0</v>
      </c>
      <c r="O28" s="15" t="s">
        <v>96</v>
      </c>
      <c r="P28" s="16" t="s">
        <v>12</v>
      </c>
      <c r="Q28" s="17">
        <f t="shared" si="11"/>
        <v>0</v>
      </c>
      <c r="R28" s="15" t="s">
        <v>95</v>
      </c>
      <c r="S28" s="16" t="s">
        <v>95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96</v>
      </c>
      <c r="Y28" s="16" t="s">
        <v>96</v>
      </c>
      <c r="Z28" s="17">
        <f t="shared" si="30"/>
        <v>0</v>
      </c>
      <c r="AA28" s="15" t="s">
        <v>12</v>
      </c>
      <c r="AB28" s="16" t="s">
        <v>96</v>
      </c>
      <c r="AC28" s="17" t="str">
        <f t="shared" si="31"/>
        <v>5</v>
      </c>
      <c r="AD28" s="24"/>
      <c r="AE28" s="22"/>
      <c r="AF28" s="17"/>
      <c r="AG28" s="18">
        <f t="shared" si="32"/>
        <v>15</v>
      </c>
      <c r="AH28" s="19">
        <f>'12.Spieltag'!AI28</f>
        <v>179</v>
      </c>
      <c r="AI28" s="20">
        <f t="shared" si="33"/>
        <v>194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23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2</v>
      </c>
      <c r="G29" s="16" t="s">
        <v>95</v>
      </c>
      <c r="H29" s="17" t="str">
        <f t="shared" si="25"/>
        <v>2</v>
      </c>
      <c r="I29" s="15" t="s">
        <v>95</v>
      </c>
      <c r="J29" s="16" t="s">
        <v>95</v>
      </c>
      <c r="K29" s="17">
        <f t="shared" si="26"/>
        <v>0</v>
      </c>
      <c r="L29" s="15" t="s">
        <v>12</v>
      </c>
      <c r="M29" s="16" t="s">
        <v>96</v>
      </c>
      <c r="N29" s="17" t="str">
        <f t="shared" si="27"/>
        <v>2</v>
      </c>
      <c r="O29" s="15" t="s">
        <v>95</v>
      </c>
      <c r="P29" s="16" t="s">
        <v>2</v>
      </c>
      <c r="Q29" s="17">
        <f t="shared" si="11"/>
        <v>0</v>
      </c>
      <c r="R29" s="15" t="s">
        <v>12</v>
      </c>
      <c r="S29" s="16" t="s">
        <v>96</v>
      </c>
      <c r="T29" s="17" t="str">
        <f t="shared" si="28"/>
        <v>3</v>
      </c>
      <c r="U29" s="15" t="s">
        <v>95</v>
      </c>
      <c r="V29" s="16" t="s">
        <v>95</v>
      </c>
      <c r="W29" s="17">
        <f t="shared" si="29"/>
        <v>0</v>
      </c>
      <c r="X29" s="15" t="s">
        <v>95</v>
      </c>
      <c r="Y29" s="16" t="s">
        <v>95</v>
      </c>
      <c r="Z29" s="17">
        <f t="shared" si="30"/>
        <v>0</v>
      </c>
      <c r="AA29" s="15" t="s">
        <v>12</v>
      </c>
      <c r="AB29" s="16" t="s">
        <v>95</v>
      </c>
      <c r="AC29" s="17" t="str">
        <f t="shared" si="31"/>
        <v>2</v>
      </c>
      <c r="AD29" s="24"/>
      <c r="AE29" s="22"/>
      <c r="AF29" s="17"/>
      <c r="AG29" s="18">
        <f t="shared" si="32"/>
        <v>9</v>
      </c>
      <c r="AH29" s="19">
        <f>'12.Spieltag'!AI29</f>
        <v>232</v>
      </c>
      <c r="AI29" s="20">
        <f t="shared" si="33"/>
        <v>241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23"/>
        <v>20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24"/>
        <v>0</v>
      </c>
      <c r="F30" s="15" t="s">
        <v>95</v>
      </c>
      <c r="G30" s="16" t="s">
        <v>12</v>
      </c>
      <c r="H30" s="17">
        <f t="shared" si="25"/>
        <v>0</v>
      </c>
      <c r="I30" s="15" t="s">
        <v>2</v>
      </c>
      <c r="J30" s="16" t="s">
        <v>12</v>
      </c>
      <c r="K30" s="17">
        <f t="shared" si="26"/>
        <v>0</v>
      </c>
      <c r="L30" s="15" t="s">
        <v>95</v>
      </c>
      <c r="M30" s="16" t="s">
        <v>95</v>
      </c>
      <c r="N30" s="17">
        <f t="shared" si="27"/>
        <v>0</v>
      </c>
      <c r="O30" s="15" t="s">
        <v>95</v>
      </c>
      <c r="P30" s="16" t="s">
        <v>2</v>
      </c>
      <c r="Q30" s="17">
        <f t="shared" si="11"/>
        <v>0</v>
      </c>
      <c r="R30" s="15" t="s">
        <v>95</v>
      </c>
      <c r="S30" s="16" t="s">
        <v>96</v>
      </c>
      <c r="T30" s="17" t="str">
        <f t="shared" si="28"/>
        <v>2</v>
      </c>
      <c r="U30" s="15" t="s">
        <v>12</v>
      </c>
      <c r="V30" s="16" t="s">
        <v>12</v>
      </c>
      <c r="W30" s="17">
        <f t="shared" si="29"/>
        <v>0</v>
      </c>
      <c r="X30" s="15" t="s">
        <v>96</v>
      </c>
      <c r="Y30" s="16" t="s">
        <v>12</v>
      </c>
      <c r="Z30" s="17" t="str">
        <f t="shared" si="30"/>
        <v>2</v>
      </c>
      <c r="AA30" s="15" t="s">
        <v>95</v>
      </c>
      <c r="AB30" s="16" t="s">
        <v>96</v>
      </c>
      <c r="AC30" s="17" t="str">
        <f t="shared" si="31"/>
        <v>2</v>
      </c>
      <c r="AD30" s="24"/>
      <c r="AE30" s="22"/>
      <c r="AF30" s="17"/>
      <c r="AG30" s="18">
        <f t="shared" si="32"/>
        <v>6</v>
      </c>
      <c r="AH30" s="19">
        <f>'12.Spieltag'!AI30</f>
        <v>190</v>
      </c>
      <c r="AI30" s="20">
        <f t="shared" si="33"/>
        <v>196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23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24"/>
        <v>0</v>
      </c>
      <c r="F31" s="15" t="s">
        <v>12</v>
      </c>
      <c r="G31" s="16" t="s">
        <v>96</v>
      </c>
      <c r="H31" s="17" t="str">
        <f t="shared" si="25"/>
        <v>2</v>
      </c>
      <c r="I31" s="15" t="s">
        <v>95</v>
      </c>
      <c r="J31" s="16" t="s">
        <v>95</v>
      </c>
      <c r="K31" s="17">
        <f t="shared" si="26"/>
        <v>0</v>
      </c>
      <c r="L31" s="15" t="s">
        <v>12</v>
      </c>
      <c r="M31" s="16" t="s">
        <v>96</v>
      </c>
      <c r="N31" s="17" t="str">
        <f t="shared" si="27"/>
        <v>2</v>
      </c>
      <c r="O31" s="15" t="s">
        <v>95</v>
      </c>
      <c r="P31" s="16" t="s">
        <v>12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8"/>
        <v>3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95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9</v>
      </c>
      <c r="AH31" s="19">
        <f>'12.Spieltag'!AI31</f>
        <v>232</v>
      </c>
      <c r="AI31" s="20">
        <f t="shared" si="33"/>
        <v>241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24"/>
        <v>0</v>
      </c>
      <c r="F32" s="15" t="s">
        <v>12</v>
      </c>
      <c r="G32" s="16" t="s">
        <v>95</v>
      </c>
      <c r="H32" s="17" t="str">
        <f t="shared" si="25"/>
        <v>3</v>
      </c>
      <c r="I32" s="15" t="s">
        <v>95</v>
      </c>
      <c r="J32" s="16" t="s">
        <v>95</v>
      </c>
      <c r="K32" s="17">
        <f t="shared" si="26"/>
        <v>0</v>
      </c>
      <c r="L32" s="15" t="s">
        <v>95</v>
      </c>
      <c r="M32" s="16" t="s">
        <v>95</v>
      </c>
      <c r="N32" s="17">
        <f t="shared" si="27"/>
        <v>0</v>
      </c>
      <c r="O32" s="15" t="s">
        <v>95</v>
      </c>
      <c r="P32" s="16" t="s">
        <v>12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8"/>
        <v>2</v>
      </c>
      <c r="U32" s="15" t="s">
        <v>95</v>
      </c>
      <c r="V32" s="16" t="s">
        <v>12</v>
      </c>
      <c r="W32" s="17">
        <f t="shared" si="29"/>
        <v>0</v>
      </c>
      <c r="X32" s="15" t="s">
        <v>12</v>
      </c>
      <c r="Y32" s="16" t="s">
        <v>96</v>
      </c>
      <c r="Z32" s="17">
        <f t="shared" si="30"/>
        <v>0</v>
      </c>
      <c r="AA32" s="15" t="s">
        <v>12</v>
      </c>
      <c r="AB32" s="16" t="s">
        <v>96</v>
      </c>
      <c r="AC32" s="17" t="str">
        <f t="shared" si="31"/>
        <v>5</v>
      </c>
      <c r="AD32" s="24"/>
      <c r="AE32" s="22"/>
      <c r="AF32" s="17"/>
      <c r="AG32" s="18">
        <f t="shared" si="32"/>
        <v>10</v>
      </c>
      <c r="AH32" s="19">
        <f>'12.Spieltag'!AI32</f>
        <v>188</v>
      </c>
      <c r="AI32" s="20">
        <f t="shared" si="33"/>
        <v>198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4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 t="str">
        <f t="shared" ref="H33" si="35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>
        <f t="shared" ref="K33" si="36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37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si="11"/>
        <v>0</v>
      </c>
      <c r="R33" s="15" t="s">
        <v>2</v>
      </c>
      <c r="S33" s="16" t="s">
        <v>95</v>
      </c>
      <c r="T33" s="17" t="str">
        <f t="shared" ref="T33" si="38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12</v>
      </c>
      <c r="W33" s="17">
        <f t="shared" ref="W33" si="39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95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11</v>
      </c>
      <c r="AH33" s="19">
        <f>'12.Spieltag'!AI33</f>
        <v>203</v>
      </c>
      <c r="AI33" s="20">
        <f t="shared" ref="AI33" si="43">AG33+AH33</f>
        <v>214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ref="A34" si="45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6">IF(OR(EXACT($C$7,C34)*(EXACT($D$7,D34)))=TRUE,$AN$9,IF(($D$7-$C$7=D34-C34),$AN$8,IF(OR(EXACT($C$7&gt;$D$7,C34&gt;D34)*EXACT($C$7=$D$7,C34=D34)*EXACT($C$7&lt;$D$7,C34&lt;D34)),$AN$7,0)))</f>
        <v>0</v>
      </c>
      <c r="F34" s="15" t="s">
        <v>97</v>
      </c>
      <c r="G34" s="16" t="s">
        <v>96</v>
      </c>
      <c r="H34" s="17" t="str">
        <f t="shared" ref="H34" si="47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8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9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2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50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51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ref="Z34" si="52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53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54">E34+H34+K34+N34+Q34+T34+W34+Z34+AC34+AF34</f>
        <v>4</v>
      </c>
      <c r="AH34" s="19">
        <f>'12.Spieltag'!AI34</f>
        <v>31</v>
      </c>
      <c r="AI34" s="20">
        <f t="shared" ref="AI34" si="55">AG34+AH34</f>
        <v>35</v>
      </c>
      <c r="AJ34" s="21">
        <f t="shared" ref="AJ34" si="5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2" priority="1">
      <formula>($AG8&gt;40)</formula>
    </cfRule>
  </conditionalFormatting>
  <conditionalFormatting sqref="C4 F4 I4 L4 O4 R4 U4 AA4 C6 F6 X6 AA6">
    <cfRule type="cellIs" dxfId="111" priority="7" operator="equal">
      <formula>"Schalke 04"</formula>
    </cfRule>
  </conditionalFormatting>
  <conditionalFormatting sqref="X4 I6 L6 O6 R6 U6">
    <cfRule type="cellIs" dxfId="110" priority="8" operator="equal">
      <formula>"Schalke 04"</formula>
    </cfRule>
  </conditionalFormatting>
  <conditionalFormatting sqref="AG1:AG1048576">
    <cfRule type="top10" dxfId="109" priority="3" rank="3"/>
  </conditionalFormatting>
  <conditionalFormatting sqref="AK6:AK9">
    <cfRule type="top10" dxfId="108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topLeftCell="A15" workbookViewId="0">
      <selection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4"/>
      <c r="C4" s="14" t="s">
        <v>61</v>
      </c>
      <c r="F4" s="14" t="s">
        <v>11</v>
      </c>
      <c r="I4" s="14" t="s">
        <v>92</v>
      </c>
      <c r="L4" s="14" t="s">
        <v>63</v>
      </c>
      <c r="O4" s="14" t="s">
        <v>65</v>
      </c>
      <c r="R4" s="14" t="s">
        <v>62</v>
      </c>
      <c r="U4" s="14" t="s">
        <v>66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58</v>
      </c>
      <c r="I6" s="14" t="s">
        <v>56</v>
      </c>
      <c r="L6" s="14" t="s">
        <v>91</v>
      </c>
      <c r="O6" s="14" t="s">
        <v>60</v>
      </c>
      <c r="R6" s="14" t="s">
        <v>64</v>
      </c>
      <c r="U6" s="14" t="s">
        <v>68</v>
      </c>
      <c r="X6" s="14" t="s">
        <v>67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96</v>
      </c>
      <c r="J7" s="65" t="s">
        <v>95</v>
      </c>
      <c r="K7" s="66" t="s">
        <v>1</v>
      </c>
      <c r="L7" s="65" t="s">
        <v>96</v>
      </c>
      <c r="M7" s="65" t="s">
        <v>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20</v>
      </c>
      <c r="I8" s="15" t="s">
        <v>12</v>
      </c>
      <c r="J8" s="16" t="s">
        <v>95</v>
      </c>
      <c r="K8" s="17">
        <f t="shared" ref="K8" si="1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" si="2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2</v>
      </c>
      <c r="Q8" s="17">
        <f t="shared" ref="Q8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24</v>
      </c>
      <c r="AH8" s="19">
        <f>'13.Spieltag'!AI8</f>
        <v>253</v>
      </c>
      <c r="AI8" s="20">
        <f t="shared" ref="AI8:AI26" si="9">AG8+AH8</f>
        <v>277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12</v>
      </c>
      <c r="H9" s="17">
        <f t="shared" ref="H9:H34" si="12">IF(OR(EXACT($F$7,F9)*(EXACT($G$7,G9)))=TRUE,$AN$9,IF(($G$7-$F$7=G9-F9),$AN$8,IF(OR(EXACT($F$7&gt;$G$7,F9&gt;G9)*EXACT($F$7=$G$7,F9=G9)*EXACT($F$7&lt;$G$7,F9&lt;G9)),$AN$7,0)))*4</f>
        <v>12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12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97</v>
      </c>
      <c r="Q9" s="17">
        <f t="shared" ref="Q9:Q26" si="15">IF(OR(EXACT($O$7,O9)*(EXACT($P$7,P9)))=TRUE,$AN$9,IF(($P$7-$O$7=P9-O9),$AN$8,IF(OR(EXACT($O$7&gt;$P$7,O9&gt;P9)*EXACT($O$7=$P$7,O9=P9)*EXACT($O$7&lt;$P$7,O9&lt;P9)),$AN$7,0)))</f>
        <v>0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95</v>
      </c>
      <c r="V9" s="16" t="s">
        <v>95</v>
      </c>
      <c r="W9" s="17" t="str">
        <f t="shared" ref="W9:W26" si="17">IF(OR(EXACT($U$7,U9)*(EXACT($V$7,V9)))=TRUE,$AN$9,IF(($V$7-$U$7=V9-U9),$AN$8,IF(OR(EXACT($U$7&gt;$V$7,U9&gt;V9)*EXACT($U$7=$V$7,U9=V9)*EXACT($U$7&lt;$V$7,U9&lt;V9)),$AN$7,0)))</f>
        <v>3</v>
      </c>
      <c r="X9" s="15" t="s">
        <v>2</v>
      </c>
      <c r="Y9" s="16" t="s">
        <v>95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2</v>
      </c>
      <c r="AC9" s="17">
        <f t="shared" ref="AC9:AC26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15</v>
      </c>
      <c r="AH9" s="19">
        <f>'13.Spieltag'!AI9</f>
        <v>202</v>
      </c>
      <c r="AI9" s="20">
        <f t="shared" si="9"/>
        <v>217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20</v>
      </c>
      <c r="I10" s="15" t="s">
        <v>12</v>
      </c>
      <c r="J10" s="16" t="s">
        <v>95</v>
      </c>
      <c r="K10" s="17">
        <f t="shared" si="13"/>
        <v>0</v>
      </c>
      <c r="L10" s="15" t="s">
        <v>12</v>
      </c>
      <c r="M10" s="16" t="s">
        <v>95</v>
      </c>
      <c r="N10" s="17">
        <f t="shared" si="14"/>
        <v>0</v>
      </c>
      <c r="O10" s="15" t="s">
        <v>95</v>
      </c>
      <c r="P10" s="16" t="s">
        <v>12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2</v>
      </c>
      <c r="U10" s="15" t="s">
        <v>12</v>
      </c>
      <c r="V10" s="16" t="s">
        <v>95</v>
      </c>
      <c r="W10" s="17">
        <f t="shared" si="17"/>
        <v>0</v>
      </c>
      <c r="X10" s="15" t="s">
        <v>12</v>
      </c>
      <c r="Y10" s="16" t="s">
        <v>95</v>
      </c>
      <c r="Z10" s="17">
        <f t="shared" si="18"/>
        <v>0</v>
      </c>
      <c r="AA10" s="15" t="s">
        <v>95</v>
      </c>
      <c r="AB10" s="16" t="s">
        <v>12</v>
      </c>
      <c r="AC10" s="17">
        <f t="shared" si="19"/>
        <v>0</v>
      </c>
      <c r="AD10" s="24"/>
      <c r="AE10" s="22"/>
      <c r="AF10" s="17"/>
      <c r="AG10" s="18">
        <f t="shared" si="8"/>
        <v>24</v>
      </c>
      <c r="AH10" s="19">
        <f>'13.Spieltag'!AI10</f>
        <v>268</v>
      </c>
      <c r="AI10" s="20">
        <f t="shared" si="9"/>
        <v>292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2</v>
      </c>
      <c r="F11" s="15" t="s">
        <v>95</v>
      </c>
      <c r="G11" s="16" t="s">
        <v>96</v>
      </c>
      <c r="H11" s="17">
        <f t="shared" si="12"/>
        <v>12</v>
      </c>
      <c r="I11" s="15" t="s">
        <v>96</v>
      </c>
      <c r="J11" s="16" t="s">
        <v>12</v>
      </c>
      <c r="K11" s="17" t="str">
        <f t="shared" si="13"/>
        <v>2</v>
      </c>
      <c r="L11" s="15" t="s">
        <v>12</v>
      </c>
      <c r="M11" s="16" t="s">
        <v>12</v>
      </c>
      <c r="N11" s="17">
        <f t="shared" si="14"/>
        <v>0</v>
      </c>
      <c r="O11" s="15" t="s">
        <v>96</v>
      </c>
      <c r="P11" s="16" t="s">
        <v>12</v>
      </c>
      <c r="Q11" s="17">
        <f t="shared" si="15"/>
        <v>0</v>
      </c>
      <c r="R11" s="15" t="s">
        <v>96</v>
      </c>
      <c r="S11" s="16" t="s">
        <v>95</v>
      </c>
      <c r="T11" s="17">
        <f t="shared" si="16"/>
        <v>0</v>
      </c>
      <c r="U11" s="15" t="s">
        <v>2</v>
      </c>
      <c r="V11" s="16" t="s">
        <v>12</v>
      </c>
      <c r="W11" s="17">
        <f t="shared" si="17"/>
        <v>0</v>
      </c>
      <c r="X11" s="15" t="s">
        <v>95</v>
      </c>
      <c r="Y11" s="16" t="s">
        <v>95</v>
      </c>
      <c r="Z11" s="17">
        <f t="shared" si="18"/>
        <v>0</v>
      </c>
      <c r="AA11" s="15" t="s">
        <v>12</v>
      </c>
      <c r="AB11" s="16" t="s">
        <v>95</v>
      </c>
      <c r="AC11" s="17" t="str">
        <f t="shared" si="19"/>
        <v>5</v>
      </c>
      <c r="AD11" s="23"/>
      <c r="AE11" s="22"/>
      <c r="AF11" s="17"/>
      <c r="AG11" s="18">
        <f t="shared" si="8"/>
        <v>21</v>
      </c>
      <c r="AH11" s="19">
        <f>'13.Spieltag'!AI11</f>
        <v>221</v>
      </c>
      <c r="AI11" s="20">
        <f t="shared" si="9"/>
        <v>242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1"/>
        <v>0</v>
      </c>
      <c r="F12" s="15" t="s">
        <v>95</v>
      </c>
      <c r="G12" s="16" t="s">
        <v>96</v>
      </c>
      <c r="H12" s="17">
        <f t="shared" si="12"/>
        <v>12</v>
      </c>
      <c r="I12" s="15" t="s">
        <v>95</v>
      </c>
      <c r="J12" s="16" t="s">
        <v>95</v>
      </c>
      <c r="K12" s="17">
        <f t="shared" si="13"/>
        <v>0</v>
      </c>
      <c r="L12" s="15" t="s">
        <v>95</v>
      </c>
      <c r="M12" s="16" t="s">
        <v>2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95</v>
      </c>
      <c r="V12" s="16" t="s">
        <v>95</v>
      </c>
      <c r="W12" s="17" t="str">
        <f t="shared" si="17"/>
        <v>3</v>
      </c>
      <c r="X12" s="15" t="s">
        <v>12</v>
      </c>
      <c r="Y12" s="16" t="s">
        <v>95</v>
      </c>
      <c r="Z12" s="17">
        <f t="shared" si="18"/>
        <v>0</v>
      </c>
      <c r="AA12" s="15" t="s">
        <v>12</v>
      </c>
      <c r="AB12" s="16" t="s">
        <v>95</v>
      </c>
      <c r="AC12" s="17" t="str">
        <f t="shared" si="19"/>
        <v>5</v>
      </c>
      <c r="AD12" s="24"/>
      <c r="AE12" s="22"/>
      <c r="AF12" s="17"/>
      <c r="AG12" s="18">
        <f t="shared" si="8"/>
        <v>22</v>
      </c>
      <c r="AH12" s="19">
        <f>'13.Spieltag'!AI12</f>
        <v>219</v>
      </c>
      <c r="AI12" s="20">
        <f t="shared" si="9"/>
        <v>241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2</v>
      </c>
      <c r="D13" s="16" t="s">
        <v>96</v>
      </c>
      <c r="E13" s="17" t="str">
        <f t="shared" si="11"/>
        <v>5</v>
      </c>
      <c r="F13" s="15" t="s">
        <v>95</v>
      </c>
      <c r="G13" s="16" t="s">
        <v>96</v>
      </c>
      <c r="H13" s="17">
        <f t="shared" si="12"/>
        <v>12</v>
      </c>
      <c r="I13" s="15" t="s">
        <v>96</v>
      </c>
      <c r="J13" s="16" t="s">
        <v>95</v>
      </c>
      <c r="K13" s="17" t="str">
        <f t="shared" si="13"/>
        <v>5</v>
      </c>
      <c r="L13" s="15" t="s">
        <v>95</v>
      </c>
      <c r="M13" s="16" t="s">
        <v>12</v>
      </c>
      <c r="N13" s="17" t="str">
        <f t="shared" si="14"/>
        <v>2</v>
      </c>
      <c r="O13" s="15" t="s">
        <v>96</v>
      </c>
      <c r="P13" s="16" t="s">
        <v>97</v>
      </c>
      <c r="Q13" s="17">
        <f t="shared" si="15"/>
        <v>0</v>
      </c>
      <c r="R13" s="15" t="s">
        <v>95</v>
      </c>
      <c r="S13" s="16" t="s">
        <v>2</v>
      </c>
      <c r="T13" s="17">
        <f t="shared" si="16"/>
        <v>0</v>
      </c>
      <c r="U13" s="15" t="s">
        <v>12</v>
      </c>
      <c r="V13" s="16" t="s">
        <v>12</v>
      </c>
      <c r="W13" s="17" t="str">
        <f t="shared" si="17"/>
        <v>3</v>
      </c>
      <c r="X13" s="15" t="s">
        <v>12</v>
      </c>
      <c r="Y13" s="16" t="s">
        <v>96</v>
      </c>
      <c r="Z13" s="17">
        <f t="shared" si="18"/>
        <v>0</v>
      </c>
      <c r="AA13" s="15" t="s">
        <v>95</v>
      </c>
      <c r="AB13" s="16" t="s">
        <v>2</v>
      </c>
      <c r="AC13" s="17">
        <f t="shared" si="19"/>
        <v>0</v>
      </c>
      <c r="AD13" s="24"/>
      <c r="AE13" s="22"/>
      <c r="AF13" s="17"/>
      <c r="AG13" s="18">
        <f t="shared" si="8"/>
        <v>27</v>
      </c>
      <c r="AH13" s="19">
        <f>'13.Spieltag'!AI13</f>
        <v>188</v>
      </c>
      <c r="AI13" s="20">
        <f t="shared" si="9"/>
        <v>215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'13.Spieltag'!AI14</f>
        <v>189</v>
      </c>
      <c r="AI14" s="20">
        <f t="shared" si="9"/>
        <v>189</v>
      </c>
      <c r="AJ14" s="21">
        <f t="shared" si="10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20</v>
      </c>
      <c r="I15" s="15" t="s">
        <v>95</v>
      </c>
      <c r="J15" s="16" t="s">
        <v>12</v>
      </c>
      <c r="K15" s="17" t="str">
        <f t="shared" si="13"/>
        <v>3</v>
      </c>
      <c r="L15" s="15" t="s">
        <v>12</v>
      </c>
      <c r="M15" s="16" t="s">
        <v>12</v>
      </c>
      <c r="N15" s="17">
        <f t="shared" si="14"/>
        <v>0</v>
      </c>
      <c r="O15" s="15" t="s">
        <v>96</v>
      </c>
      <c r="P15" s="16" t="s">
        <v>12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12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25</v>
      </c>
      <c r="AH15" s="19">
        <f>'13.Spieltag'!AI15</f>
        <v>251</v>
      </c>
      <c r="AI15" s="20">
        <f t="shared" si="9"/>
        <v>276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>
        <f t="shared" si="12"/>
        <v>20</v>
      </c>
      <c r="I16" s="15" t="s">
        <v>95</v>
      </c>
      <c r="J16" s="16" t="s">
        <v>2</v>
      </c>
      <c r="K16" s="17" t="str">
        <f t="shared" si="13"/>
        <v>2</v>
      </c>
      <c r="L16" s="15" t="s">
        <v>95</v>
      </c>
      <c r="M16" s="16" t="s">
        <v>95</v>
      </c>
      <c r="N16" s="17">
        <f t="shared" si="14"/>
        <v>0</v>
      </c>
      <c r="O16" s="15" t="s">
        <v>95</v>
      </c>
      <c r="P16" s="16" t="s">
        <v>12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95</v>
      </c>
      <c r="W16" s="17" t="str">
        <f t="shared" si="17"/>
        <v>3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 t="str">
        <f t="shared" si="19"/>
        <v>5</v>
      </c>
      <c r="AD16" s="24"/>
      <c r="AE16" s="22"/>
      <c r="AF16" s="17"/>
      <c r="AG16" s="18">
        <f t="shared" si="8"/>
        <v>30</v>
      </c>
      <c r="AH16" s="19">
        <f>'13.Spieltag'!AI16</f>
        <v>205</v>
      </c>
      <c r="AI16" s="20">
        <f t="shared" si="9"/>
        <v>235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95</v>
      </c>
      <c r="G17" s="16" t="s">
        <v>95</v>
      </c>
      <c r="H17" s="17">
        <f t="shared" si="12"/>
        <v>0</v>
      </c>
      <c r="I17" s="15" t="s">
        <v>95</v>
      </c>
      <c r="J17" s="16" t="s">
        <v>12</v>
      </c>
      <c r="K17" s="17" t="str">
        <f t="shared" si="13"/>
        <v>3</v>
      </c>
      <c r="L17" s="15" t="s">
        <v>12</v>
      </c>
      <c r="M17" s="16" t="s">
        <v>12</v>
      </c>
      <c r="N17" s="17">
        <f t="shared" si="14"/>
        <v>0</v>
      </c>
      <c r="O17" s="15" t="s">
        <v>95</v>
      </c>
      <c r="P17" s="16" t="s">
        <v>12</v>
      </c>
      <c r="Q17" s="17">
        <f t="shared" si="15"/>
        <v>0</v>
      </c>
      <c r="R17" s="15" t="s">
        <v>95</v>
      </c>
      <c r="S17" s="16" t="s">
        <v>12</v>
      </c>
      <c r="T17" s="17">
        <f t="shared" si="16"/>
        <v>0</v>
      </c>
      <c r="U17" s="15" t="s">
        <v>12</v>
      </c>
      <c r="V17" s="16" t="s">
        <v>95</v>
      </c>
      <c r="W17" s="17">
        <f t="shared" si="17"/>
        <v>0</v>
      </c>
      <c r="X17" s="15" t="s">
        <v>12</v>
      </c>
      <c r="Y17" s="16" t="s">
        <v>12</v>
      </c>
      <c r="Z17" s="17">
        <f t="shared" si="18"/>
        <v>0</v>
      </c>
      <c r="AA17" s="15" t="s">
        <v>95</v>
      </c>
      <c r="AB17" s="16" t="s">
        <v>12</v>
      </c>
      <c r="AC17" s="17">
        <f t="shared" si="19"/>
        <v>0</v>
      </c>
      <c r="AD17" s="24"/>
      <c r="AE17" s="22"/>
      <c r="AF17" s="17"/>
      <c r="AG17" s="18">
        <f t="shared" si="8"/>
        <v>5</v>
      </c>
      <c r="AH17" s="19">
        <f>'13.Spieltag'!AI17</f>
        <v>167</v>
      </c>
      <c r="AI17" s="20">
        <f t="shared" si="9"/>
        <v>172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95</v>
      </c>
      <c r="G18" s="16" t="s">
        <v>96</v>
      </c>
      <c r="H18" s="17">
        <f t="shared" si="12"/>
        <v>12</v>
      </c>
      <c r="I18" s="15" t="s">
        <v>95</v>
      </c>
      <c r="J18" s="16" t="s">
        <v>2</v>
      </c>
      <c r="K18" s="17" t="str">
        <f t="shared" si="13"/>
        <v>2</v>
      </c>
      <c r="L18" s="15" t="s">
        <v>96</v>
      </c>
      <c r="M18" s="16" t="s">
        <v>12</v>
      </c>
      <c r="N18" s="17" t="str">
        <f t="shared" si="14"/>
        <v>2</v>
      </c>
      <c r="O18" s="15" t="s">
        <v>96</v>
      </c>
      <c r="P18" s="16" t="s">
        <v>12</v>
      </c>
      <c r="Q18" s="17">
        <f t="shared" si="15"/>
        <v>0</v>
      </c>
      <c r="R18" s="15" t="s">
        <v>96</v>
      </c>
      <c r="S18" s="16" t="s">
        <v>12</v>
      </c>
      <c r="T18" s="17">
        <f t="shared" si="16"/>
        <v>0</v>
      </c>
      <c r="U18" s="15" t="s">
        <v>12</v>
      </c>
      <c r="V18" s="16" t="s">
        <v>95</v>
      </c>
      <c r="W18" s="17">
        <f t="shared" si="17"/>
        <v>0</v>
      </c>
      <c r="X18" s="15" t="s">
        <v>12</v>
      </c>
      <c r="Y18" s="16" t="s">
        <v>96</v>
      </c>
      <c r="Z18" s="17">
        <f t="shared" si="18"/>
        <v>0</v>
      </c>
      <c r="AA18" s="15" t="s">
        <v>95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18</v>
      </c>
      <c r="AH18" s="19">
        <f>'13.Spieltag'!AI18</f>
        <v>224</v>
      </c>
      <c r="AI18" s="20">
        <f t="shared" si="9"/>
        <v>242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20">AJ19</f>
        <v>8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95</v>
      </c>
      <c r="G19" s="16" t="s">
        <v>96</v>
      </c>
      <c r="H19" s="17">
        <f t="shared" si="12"/>
        <v>12</v>
      </c>
      <c r="I19" s="15" t="s">
        <v>12</v>
      </c>
      <c r="J19" s="16" t="s">
        <v>95</v>
      </c>
      <c r="K19" s="17">
        <f t="shared" si="13"/>
        <v>0</v>
      </c>
      <c r="L19" s="15" t="s">
        <v>95</v>
      </c>
      <c r="M19" s="16" t="s">
        <v>95</v>
      </c>
      <c r="N19" s="17">
        <f t="shared" si="14"/>
        <v>0</v>
      </c>
      <c r="O19" s="15" t="s">
        <v>95</v>
      </c>
      <c r="P19" s="16" t="s">
        <v>95</v>
      </c>
      <c r="Q19" s="17">
        <f t="shared" si="15"/>
        <v>0</v>
      </c>
      <c r="R19" s="15" t="s">
        <v>95</v>
      </c>
      <c r="S19" s="16" t="s">
        <v>12</v>
      </c>
      <c r="T19" s="17">
        <f t="shared" si="16"/>
        <v>0</v>
      </c>
      <c r="U19" s="15" t="s">
        <v>95</v>
      </c>
      <c r="V19" s="16" t="s">
        <v>95</v>
      </c>
      <c r="W19" s="17" t="str">
        <f t="shared" si="17"/>
        <v>3</v>
      </c>
      <c r="X19" s="15" t="s">
        <v>12</v>
      </c>
      <c r="Y19" s="16" t="s">
        <v>95</v>
      </c>
      <c r="Z19" s="17">
        <f t="shared" si="18"/>
        <v>0</v>
      </c>
      <c r="AA19" s="15" t="s">
        <v>96</v>
      </c>
      <c r="AB19" s="16" t="s">
        <v>96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'13.Spieltag'!AI19</f>
        <v>246</v>
      </c>
      <c r="AI19" s="20">
        <f t="shared" si="9"/>
        <v>263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20"/>
        <v>15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2</v>
      </c>
      <c r="F20" s="15" t="s">
        <v>12</v>
      </c>
      <c r="G20" s="16" t="s">
        <v>95</v>
      </c>
      <c r="H20" s="17">
        <f t="shared" si="12"/>
        <v>20</v>
      </c>
      <c r="I20" s="15" t="s">
        <v>12</v>
      </c>
      <c r="J20" s="16" t="s">
        <v>95</v>
      </c>
      <c r="K20" s="17">
        <f t="shared" si="13"/>
        <v>0</v>
      </c>
      <c r="L20" s="15" t="s">
        <v>95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 t="str">
        <f t="shared" si="15"/>
        <v>2</v>
      </c>
      <c r="R20" s="15" t="s">
        <v>95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>
        <f t="shared" si="17"/>
        <v>0</v>
      </c>
      <c r="X20" s="15" t="s">
        <v>12</v>
      </c>
      <c r="Y20" s="16" t="s">
        <v>95</v>
      </c>
      <c r="Z20" s="17">
        <f t="shared" si="18"/>
        <v>0</v>
      </c>
      <c r="AA20" s="15" t="s">
        <v>95</v>
      </c>
      <c r="AB20" s="16" t="s">
        <v>12</v>
      </c>
      <c r="AC20" s="17">
        <f t="shared" si="19"/>
        <v>0</v>
      </c>
      <c r="AD20" s="24"/>
      <c r="AE20" s="22"/>
      <c r="AF20" s="17"/>
      <c r="AG20" s="18">
        <f>E20+H20+K20+N20+Q20+T20+W20+Z20+AC20+AF20</f>
        <v>24</v>
      </c>
      <c r="AH20" s="19">
        <f>'13.Spieltag'!AI20</f>
        <v>213</v>
      </c>
      <c r="AI20" s="20">
        <f t="shared" si="9"/>
        <v>237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20"/>
        <v>5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96</v>
      </c>
      <c r="H21" s="17">
        <f t="shared" si="12"/>
        <v>12</v>
      </c>
      <c r="I21" s="15" t="s">
        <v>95</v>
      </c>
      <c r="J21" s="16" t="s">
        <v>12</v>
      </c>
      <c r="K21" s="17" t="str">
        <f t="shared" si="13"/>
        <v>3</v>
      </c>
      <c r="L21" s="15" t="s">
        <v>95</v>
      </c>
      <c r="M21" s="16" t="s">
        <v>12</v>
      </c>
      <c r="N21" s="17" t="str">
        <f t="shared" si="14"/>
        <v>2</v>
      </c>
      <c r="O21" s="15" t="s">
        <v>95</v>
      </c>
      <c r="P21" s="16" t="s">
        <v>2</v>
      </c>
      <c r="Q21" s="17">
        <f t="shared" si="15"/>
        <v>0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95</v>
      </c>
      <c r="W21" s="17" t="str">
        <f t="shared" si="17"/>
        <v>3</v>
      </c>
      <c r="X21" s="15" t="s">
        <v>12</v>
      </c>
      <c r="Y21" s="16" t="s">
        <v>12</v>
      </c>
      <c r="Z21" s="17">
        <f t="shared" si="18"/>
        <v>0</v>
      </c>
      <c r="AA21" s="15" t="s">
        <v>95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22</v>
      </c>
      <c r="AH21" s="19">
        <f>'13.Spieltag'!AI21</f>
        <v>247</v>
      </c>
      <c r="AI21" s="20">
        <f t="shared" si="9"/>
        <v>269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20"/>
        <v>6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95</v>
      </c>
      <c r="H22" s="17">
        <f t="shared" si="12"/>
        <v>20</v>
      </c>
      <c r="I22" s="15" t="s">
        <v>12</v>
      </c>
      <c r="J22" s="16" t="s">
        <v>95</v>
      </c>
      <c r="K22" s="17">
        <f t="shared" si="13"/>
        <v>0</v>
      </c>
      <c r="L22" s="15" t="s">
        <v>95</v>
      </c>
      <c r="M22" s="16" t="s">
        <v>95</v>
      </c>
      <c r="N22" s="17">
        <f t="shared" si="14"/>
        <v>0</v>
      </c>
      <c r="O22" s="15" t="s">
        <v>95</v>
      </c>
      <c r="P22" s="16" t="s">
        <v>96</v>
      </c>
      <c r="Q22" s="17" t="str">
        <f t="shared" si="15"/>
        <v>2</v>
      </c>
      <c r="R22" s="15" t="s">
        <v>95</v>
      </c>
      <c r="S22" s="16" t="s">
        <v>95</v>
      </c>
      <c r="T22" s="17">
        <f t="shared" si="16"/>
        <v>0</v>
      </c>
      <c r="U22" s="15" t="s">
        <v>95</v>
      </c>
      <c r="V22" s="16" t="s">
        <v>12</v>
      </c>
      <c r="W22" s="17">
        <f t="shared" si="17"/>
        <v>0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96</v>
      </c>
      <c r="AC22" s="17" t="str">
        <f t="shared" si="19"/>
        <v>3</v>
      </c>
      <c r="AD22" s="24"/>
      <c r="AE22" s="22"/>
      <c r="AF22" s="17"/>
      <c r="AG22" s="18">
        <f>E22+H22+K22+N22+Q22+T22+W22+Z22+AC22+AF22</f>
        <v>27</v>
      </c>
      <c r="AH22" s="19">
        <f>'13.Spieltag'!AI22</f>
        <v>239</v>
      </c>
      <c r="AI22" s="20">
        <f t="shared" si="9"/>
        <v>266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2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12</v>
      </c>
      <c r="G23" s="16" t="s">
        <v>95</v>
      </c>
      <c r="H23" s="17">
        <f t="shared" si="12"/>
        <v>20</v>
      </c>
      <c r="I23" s="15" t="s">
        <v>12</v>
      </c>
      <c r="J23" s="16" t="s">
        <v>12</v>
      </c>
      <c r="K23" s="17">
        <f t="shared" si="13"/>
        <v>0</v>
      </c>
      <c r="L23" s="15" t="s">
        <v>95</v>
      </c>
      <c r="M23" s="16" t="s">
        <v>12</v>
      </c>
      <c r="N23" s="17" t="str">
        <f t="shared" si="14"/>
        <v>2</v>
      </c>
      <c r="O23" s="15" t="s">
        <v>95</v>
      </c>
      <c r="P23" s="16" t="s">
        <v>12</v>
      </c>
      <c r="Q23" s="17">
        <f t="shared" si="15"/>
        <v>0</v>
      </c>
      <c r="R23" s="15" t="s">
        <v>95</v>
      </c>
      <c r="S23" s="16" t="s">
        <v>12</v>
      </c>
      <c r="T23" s="17">
        <f t="shared" si="16"/>
        <v>0</v>
      </c>
      <c r="U23" s="15" t="s">
        <v>12</v>
      </c>
      <c r="V23" s="16" t="s">
        <v>96</v>
      </c>
      <c r="W23" s="17">
        <f t="shared" si="17"/>
        <v>0</v>
      </c>
      <c r="X23" s="15" t="s">
        <v>95</v>
      </c>
      <c r="Y23" s="16" t="s">
        <v>95</v>
      </c>
      <c r="Z23" s="17">
        <f t="shared" si="18"/>
        <v>0</v>
      </c>
      <c r="AA23" s="15" t="s">
        <v>95</v>
      </c>
      <c r="AB23" s="16" t="s">
        <v>95</v>
      </c>
      <c r="AC23" s="17">
        <f t="shared" si="19"/>
        <v>0</v>
      </c>
      <c r="AD23" s="24"/>
      <c r="AE23" s="22"/>
      <c r="AF23" s="17"/>
      <c r="AG23" s="18">
        <f>E23+H23+K23+N23+Q23+T23+W23+Z23+AC23+AF23</f>
        <v>24</v>
      </c>
      <c r="AH23" s="19">
        <f>'13.Spieltag'!AI23</f>
        <v>155</v>
      </c>
      <c r="AI23" s="20">
        <f t="shared" si="9"/>
        <v>179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0"/>
        <v>10</v>
      </c>
      <c r="B24" s="18" t="str">
        <f>'1.Spieltag'!B24</f>
        <v>Reinhold</v>
      </c>
      <c r="C24" s="15" t="s">
        <v>2</v>
      </c>
      <c r="D24" s="16" t="s">
        <v>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95</v>
      </c>
      <c r="K24" s="17">
        <f t="shared" si="13"/>
        <v>0</v>
      </c>
      <c r="L24" s="15" t="s">
        <v>95</v>
      </c>
      <c r="M24" s="16" t="s">
        <v>95</v>
      </c>
      <c r="N24" s="17">
        <f t="shared" si="14"/>
        <v>0</v>
      </c>
      <c r="O24" s="15" t="s">
        <v>96</v>
      </c>
      <c r="P24" s="16" t="s">
        <v>95</v>
      </c>
      <c r="Q24" s="17">
        <f t="shared" si="15"/>
        <v>0</v>
      </c>
      <c r="R24" s="15" t="s">
        <v>12</v>
      </c>
      <c r="S24" s="16" t="s">
        <v>2</v>
      </c>
      <c r="T24" s="17">
        <f t="shared" si="16"/>
        <v>0</v>
      </c>
      <c r="U24" s="15" t="s">
        <v>12</v>
      </c>
      <c r="V24" s="16" t="s">
        <v>12</v>
      </c>
      <c r="W24" s="17" t="str">
        <f t="shared" si="17"/>
        <v>3</v>
      </c>
      <c r="X24" s="15" t="s">
        <v>12</v>
      </c>
      <c r="Y24" s="16" t="s">
        <v>95</v>
      </c>
      <c r="Z24" s="17">
        <f t="shared" si="18"/>
        <v>0</v>
      </c>
      <c r="AA24" s="15" t="s">
        <v>95</v>
      </c>
      <c r="AB24" s="16" t="s">
        <v>95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11</v>
      </c>
      <c r="AH24" s="19">
        <f>'13.Spieltag'!AI24</f>
        <v>240</v>
      </c>
      <c r="AI24" s="20">
        <f t="shared" si="9"/>
        <v>251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22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20</v>
      </c>
      <c r="I25" s="15" t="s">
        <v>95</v>
      </c>
      <c r="J25" s="16" t="s">
        <v>96</v>
      </c>
      <c r="K25" s="17">
        <f t="shared" si="13"/>
        <v>0</v>
      </c>
      <c r="L25" s="15" t="s">
        <v>12</v>
      </c>
      <c r="M25" s="16" t="s">
        <v>95</v>
      </c>
      <c r="N25" s="17">
        <f t="shared" si="14"/>
        <v>0</v>
      </c>
      <c r="O25" s="15" t="s">
        <v>95</v>
      </c>
      <c r="P25" s="16" t="s">
        <v>12</v>
      </c>
      <c r="Q25" s="17">
        <f t="shared" si="15"/>
        <v>0</v>
      </c>
      <c r="R25" s="15" t="s">
        <v>95</v>
      </c>
      <c r="S25" s="16" t="s">
        <v>96</v>
      </c>
      <c r="T25" s="17" t="str">
        <f t="shared" si="16"/>
        <v>2</v>
      </c>
      <c r="U25" s="15" t="s">
        <v>12</v>
      </c>
      <c r="V25" s="16" t="s">
        <v>95</v>
      </c>
      <c r="W25" s="17">
        <f t="shared" si="17"/>
        <v>0</v>
      </c>
      <c r="X25" s="15" t="s">
        <v>12</v>
      </c>
      <c r="Y25" s="16" t="s">
        <v>96</v>
      </c>
      <c r="Z25" s="17">
        <f t="shared" si="18"/>
        <v>0</v>
      </c>
      <c r="AA25" s="15" t="s">
        <v>95</v>
      </c>
      <c r="AB25" s="16" t="s">
        <v>96</v>
      </c>
      <c r="AC25" s="17" t="str">
        <f t="shared" si="19"/>
        <v>3</v>
      </c>
      <c r="AD25" s="24"/>
      <c r="AE25" s="22"/>
      <c r="AF25" s="17"/>
      <c r="AG25" s="18">
        <f t="shared" si="21"/>
        <v>27</v>
      </c>
      <c r="AH25" s="19">
        <f>'13.Spieltag'!AI25</f>
        <v>237</v>
      </c>
      <c r="AI25" s="20">
        <f t="shared" si="9"/>
        <v>264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2"/>
        <v>11</v>
      </c>
      <c r="B26" s="18" t="str">
        <f>'1.Spieltag'!B26</f>
        <v>Ricardo04</v>
      </c>
      <c r="C26" s="15" t="s">
        <v>95</v>
      </c>
      <c r="D26" s="16" t="s">
        <v>95</v>
      </c>
      <c r="E26" s="17">
        <f t="shared" si="11"/>
        <v>0</v>
      </c>
      <c r="F26" s="15" t="s">
        <v>95</v>
      </c>
      <c r="G26" s="16" t="s">
        <v>96</v>
      </c>
      <c r="H26" s="17">
        <f t="shared" si="12"/>
        <v>12</v>
      </c>
      <c r="I26" s="15" t="s">
        <v>95</v>
      </c>
      <c r="J26" s="16" t="s">
        <v>12</v>
      </c>
      <c r="K26" s="17" t="str">
        <f t="shared" si="13"/>
        <v>3</v>
      </c>
      <c r="L26" s="15" t="s">
        <v>96</v>
      </c>
      <c r="M26" s="16" t="s">
        <v>12</v>
      </c>
      <c r="N26" s="17" t="str">
        <f t="shared" si="14"/>
        <v>2</v>
      </c>
      <c r="O26" s="15" t="s">
        <v>95</v>
      </c>
      <c r="P26" s="16" t="s">
        <v>12</v>
      </c>
      <c r="Q26" s="17">
        <f t="shared" si="15"/>
        <v>0</v>
      </c>
      <c r="R26" s="15" t="s">
        <v>95</v>
      </c>
      <c r="S26" s="16" t="s">
        <v>12</v>
      </c>
      <c r="T26" s="17">
        <f t="shared" si="16"/>
        <v>0</v>
      </c>
      <c r="U26" s="15" t="s">
        <v>95</v>
      </c>
      <c r="V26" s="16" t="s">
        <v>95</v>
      </c>
      <c r="W26" s="17" t="str">
        <f t="shared" si="17"/>
        <v>3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'13.Spieltag'!AI26</f>
        <v>226</v>
      </c>
      <c r="AI26" s="20">
        <f t="shared" si="9"/>
        <v>246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23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20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96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7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95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22</v>
      </c>
      <c r="AH27" s="19">
        <f>'13.Spieltag'!AI27</f>
        <v>173</v>
      </c>
      <c r="AI27" s="20">
        <f t="shared" ref="AI27:AI32" si="33">AG27+AH27</f>
        <v>195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3"/>
        <v>22</v>
      </c>
      <c r="B28" s="18" t="str">
        <f>'1.Spieltag'!B28</f>
        <v>schmiddi04</v>
      </c>
      <c r="C28" s="15" t="s">
        <v>95</v>
      </c>
      <c r="D28" s="16" t="s">
        <v>95</v>
      </c>
      <c r="E28" s="17">
        <f t="shared" si="24"/>
        <v>0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96</v>
      </c>
      <c r="K28" s="17">
        <f t="shared" si="25"/>
        <v>0</v>
      </c>
      <c r="L28" s="15" t="s">
        <v>95</v>
      </c>
      <c r="M28" s="16" t="s">
        <v>12</v>
      </c>
      <c r="N28" s="17" t="str">
        <f t="shared" si="26"/>
        <v>2</v>
      </c>
      <c r="O28" s="15" t="s">
        <v>95</v>
      </c>
      <c r="P28" s="16" t="s">
        <v>96</v>
      </c>
      <c r="Q28" s="17" t="str">
        <f t="shared" si="27"/>
        <v>2</v>
      </c>
      <c r="R28" s="15" t="s">
        <v>95</v>
      </c>
      <c r="S28" s="16" t="s">
        <v>2</v>
      </c>
      <c r="T28" s="17">
        <f t="shared" si="28"/>
        <v>0</v>
      </c>
      <c r="U28" s="15" t="s">
        <v>95</v>
      </c>
      <c r="V28" s="16" t="s">
        <v>96</v>
      </c>
      <c r="W28" s="17">
        <f t="shared" si="29"/>
        <v>0</v>
      </c>
      <c r="X28" s="15" t="s">
        <v>95</v>
      </c>
      <c r="Y28" s="16" t="s">
        <v>12</v>
      </c>
      <c r="Z28" s="17" t="str">
        <f t="shared" si="30"/>
        <v>5</v>
      </c>
      <c r="AA28" s="15" t="s">
        <v>96</v>
      </c>
      <c r="AB28" s="16" t="s">
        <v>95</v>
      </c>
      <c r="AC28" s="17">
        <f t="shared" si="31"/>
        <v>0</v>
      </c>
      <c r="AD28" s="24"/>
      <c r="AE28" s="22"/>
      <c r="AF28" s="17"/>
      <c r="AG28" s="18">
        <f t="shared" si="32"/>
        <v>17</v>
      </c>
      <c r="AH28" s="19">
        <f>'13.Spieltag'!AI28</f>
        <v>194</v>
      </c>
      <c r="AI28" s="20">
        <f t="shared" si="33"/>
        <v>211</v>
      </c>
      <c r="AJ28" s="21">
        <f t="shared" si="10"/>
        <v>22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20</v>
      </c>
      <c r="I29" s="15" t="s">
        <v>12</v>
      </c>
      <c r="J29" s="16" t="s">
        <v>95</v>
      </c>
      <c r="K29" s="17">
        <f t="shared" si="25"/>
        <v>0</v>
      </c>
      <c r="L29" s="15" t="s">
        <v>95</v>
      </c>
      <c r="M29" s="16" t="s">
        <v>12</v>
      </c>
      <c r="N29" s="17" t="str">
        <f t="shared" si="26"/>
        <v>2</v>
      </c>
      <c r="O29" s="15" t="s">
        <v>95</v>
      </c>
      <c r="P29" s="16" t="s">
        <v>12</v>
      </c>
      <c r="Q29" s="17">
        <f t="shared" si="27"/>
        <v>0</v>
      </c>
      <c r="R29" s="15" t="s">
        <v>95</v>
      </c>
      <c r="S29" s="16" t="s">
        <v>12</v>
      </c>
      <c r="T29" s="17">
        <f t="shared" si="28"/>
        <v>0</v>
      </c>
      <c r="U29" s="15" t="s">
        <v>12</v>
      </c>
      <c r="V29" s="16" t="s">
        <v>95</v>
      </c>
      <c r="W29" s="17">
        <f t="shared" si="29"/>
        <v>0</v>
      </c>
      <c r="X29" s="15" t="s">
        <v>95</v>
      </c>
      <c r="Y29" s="16" t="s">
        <v>12</v>
      </c>
      <c r="Z29" s="17" t="str">
        <f t="shared" si="30"/>
        <v>5</v>
      </c>
      <c r="AA29" s="15" t="s">
        <v>95</v>
      </c>
      <c r="AB29" s="16" t="s">
        <v>12</v>
      </c>
      <c r="AC29" s="17">
        <f t="shared" si="31"/>
        <v>0</v>
      </c>
      <c r="AD29" s="24"/>
      <c r="AE29" s="22"/>
      <c r="AF29" s="17"/>
      <c r="AG29" s="18">
        <f t="shared" si="32"/>
        <v>29</v>
      </c>
      <c r="AH29" s="19">
        <f>'13.Spieltag'!AI29</f>
        <v>241</v>
      </c>
      <c r="AI29" s="20">
        <f t="shared" si="33"/>
        <v>270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5"/>
        <v>0</v>
      </c>
      <c r="L30" s="15" t="s">
        <v>96</v>
      </c>
      <c r="M30" s="16" t="s">
        <v>12</v>
      </c>
      <c r="N30" s="17" t="str">
        <f t="shared" si="26"/>
        <v>2</v>
      </c>
      <c r="O30" s="15" t="s">
        <v>96</v>
      </c>
      <c r="P30" s="16" t="s">
        <v>97</v>
      </c>
      <c r="Q30" s="17">
        <f t="shared" si="27"/>
        <v>0</v>
      </c>
      <c r="R30" s="15" t="s">
        <v>96</v>
      </c>
      <c r="S30" s="16" t="s">
        <v>2</v>
      </c>
      <c r="T30" s="17">
        <f t="shared" si="28"/>
        <v>0</v>
      </c>
      <c r="U30" s="15" t="s">
        <v>12</v>
      </c>
      <c r="V30" s="16" t="s">
        <v>12</v>
      </c>
      <c r="W30" s="17" t="str">
        <f t="shared" si="29"/>
        <v>3</v>
      </c>
      <c r="X30" s="15" t="s">
        <v>95</v>
      </c>
      <c r="Y30" s="16" t="s">
        <v>12</v>
      </c>
      <c r="Z30" s="17" t="str">
        <f t="shared" si="30"/>
        <v>5</v>
      </c>
      <c r="AA30" s="15" t="s">
        <v>96</v>
      </c>
      <c r="AB30" s="16" t="s">
        <v>95</v>
      </c>
      <c r="AC30" s="17">
        <f t="shared" si="31"/>
        <v>0</v>
      </c>
      <c r="AD30" s="24"/>
      <c r="AE30" s="22"/>
      <c r="AF30" s="17"/>
      <c r="AG30" s="18">
        <f t="shared" si="32"/>
        <v>20</v>
      </c>
      <c r="AH30" s="19">
        <f>'13.Spieltag'!AI30</f>
        <v>196</v>
      </c>
      <c r="AI30" s="20">
        <f t="shared" si="33"/>
        <v>216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24"/>
        <v>0</v>
      </c>
      <c r="F31" s="15" t="s">
        <v>12</v>
      </c>
      <c r="G31" s="16" t="s">
        <v>96</v>
      </c>
      <c r="H31" s="17">
        <f t="shared" si="12"/>
        <v>8</v>
      </c>
      <c r="I31" s="15" t="s">
        <v>95</v>
      </c>
      <c r="J31" s="16" t="s">
        <v>12</v>
      </c>
      <c r="K31" s="17" t="str">
        <f t="shared" si="25"/>
        <v>3</v>
      </c>
      <c r="L31" s="15" t="s">
        <v>95</v>
      </c>
      <c r="M31" s="16" t="s">
        <v>96</v>
      </c>
      <c r="N31" s="17">
        <f t="shared" si="26"/>
        <v>0</v>
      </c>
      <c r="O31" s="15" t="s">
        <v>96</v>
      </c>
      <c r="P31" s="16" t="s">
        <v>12</v>
      </c>
      <c r="Q31" s="17">
        <f t="shared" si="27"/>
        <v>0</v>
      </c>
      <c r="R31" s="15" t="s">
        <v>95</v>
      </c>
      <c r="S31" s="16" t="s">
        <v>96</v>
      </c>
      <c r="T31" s="17" t="str">
        <f t="shared" si="28"/>
        <v>2</v>
      </c>
      <c r="U31" s="15" t="s">
        <v>95</v>
      </c>
      <c r="V31" s="16" t="s">
        <v>95</v>
      </c>
      <c r="W31" s="17" t="str">
        <f t="shared" si="29"/>
        <v>3</v>
      </c>
      <c r="X31" s="15" t="s">
        <v>12</v>
      </c>
      <c r="Y31" s="16" t="s">
        <v>96</v>
      </c>
      <c r="Z31" s="17">
        <f t="shared" si="30"/>
        <v>0</v>
      </c>
      <c r="AA31" s="15" t="s">
        <v>12</v>
      </c>
      <c r="AB31" s="16" t="s">
        <v>95</v>
      </c>
      <c r="AC31" s="17" t="str">
        <f t="shared" si="31"/>
        <v>5</v>
      </c>
      <c r="AD31" s="24"/>
      <c r="AE31" s="22"/>
      <c r="AF31" s="17"/>
      <c r="AG31" s="18">
        <f t="shared" si="32"/>
        <v>21</v>
      </c>
      <c r="AH31" s="19">
        <f>'13.Spieltag'!AI31</f>
        <v>241</v>
      </c>
      <c r="AI31" s="20">
        <f t="shared" si="33"/>
        <v>262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4"/>
        <v>2</v>
      </c>
      <c r="F32" s="15" t="s">
        <v>12</v>
      </c>
      <c r="G32" s="16" t="s">
        <v>96</v>
      </c>
      <c r="H32" s="17">
        <f t="shared" si="12"/>
        <v>8</v>
      </c>
      <c r="I32" s="15" t="s">
        <v>95</v>
      </c>
      <c r="J32" s="16" t="s">
        <v>96</v>
      </c>
      <c r="K32" s="17">
        <f t="shared" si="25"/>
        <v>0</v>
      </c>
      <c r="L32" s="15" t="s">
        <v>12</v>
      </c>
      <c r="M32" s="16" t="s">
        <v>95</v>
      </c>
      <c r="N32" s="17">
        <f t="shared" si="26"/>
        <v>0</v>
      </c>
      <c r="O32" s="15" t="s">
        <v>95</v>
      </c>
      <c r="P32" s="16" t="s">
        <v>2</v>
      </c>
      <c r="Q32" s="17">
        <f t="shared" si="27"/>
        <v>0</v>
      </c>
      <c r="R32" s="15" t="s">
        <v>95</v>
      </c>
      <c r="S32" s="16" t="s">
        <v>96</v>
      </c>
      <c r="T32" s="17" t="str">
        <f t="shared" si="28"/>
        <v>2</v>
      </c>
      <c r="U32" s="15" t="s">
        <v>95</v>
      </c>
      <c r="V32" s="16" t="s">
        <v>96</v>
      </c>
      <c r="W32" s="17">
        <f t="shared" si="29"/>
        <v>0</v>
      </c>
      <c r="X32" s="15" t="s">
        <v>95</v>
      </c>
      <c r="Y32" s="16" t="s">
        <v>96</v>
      </c>
      <c r="Z32" s="17">
        <f t="shared" si="30"/>
        <v>0</v>
      </c>
      <c r="AA32" s="15" t="s">
        <v>95</v>
      </c>
      <c r="AB32" s="16" t="s">
        <v>96</v>
      </c>
      <c r="AC32" s="17" t="str">
        <f t="shared" si="31"/>
        <v>3</v>
      </c>
      <c r="AD32" s="24"/>
      <c r="AE32" s="22"/>
      <c r="AF32" s="17"/>
      <c r="AG32" s="18">
        <f t="shared" si="32"/>
        <v>15</v>
      </c>
      <c r="AH32" s="19">
        <f>'13.Spieltag'!AI32</f>
        <v>198</v>
      </c>
      <c r="AI32" s="20">
        <f t="shared" si="33"/>
        <v>213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20</v>
      </c>
      <c r="B33" s="18" t="str">
        <f>'1.Spieltag'!B33</f>
        <v>UltraGE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f t="shared" ref="AG33" si="34">E33+H33+K33+N33+Q33+T33+W33+Z33+AC33+AF33</f>
        <v>0</v>
      </c>
      <c r="AH33" s="19">
        <f>'13.Spieltag'!AI33</f>
        <v>214</v>
      </c>
      <c r="AI33" s="20">
        <f t="shared" ref="AI33" si="35">AG33+AH33</f>
        <v>214</v>
      </c>
      <c r="AJ33" s="21">
        <f t="shared" ref="AJ33" si="36">RANK(AI33,$AI$8:$AI$53)</f>
        <v>20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12</v>
      </c>
      <c r="D34" s="16" t="s">
        <v>96</v>
      </c>
      <c r="E34" s="17" t="str">
        <f t="shared" ref="E34" si="38">IF(OR(EXACT($C$7,C34)*(EXACT($D$7,D34)))=TRUE,$AN$9,IF(($D$7-$C$7=D34-C34),$AN$8,IF(OR(EXACT($C$7&gt;$D$7,C34&gt;D34)*EXACT($C$7=$D$7,C34=D34)*EXACT($C$7&lt;$D$7,C34&lt;D34)),$AN$7,0)))</f>
        <v>2</v>
      </c>
      <c r="F34" s="15" t="s">
        <v>12</v>
      </c>
      <c r="G34" s="16" t="s">
        <v>95</v>
      </c>
      <c r="H34" s="17">
        <f t="shared" si="12"/>
        <v>20</v>
      </c>
      <c r="I34" s="15" t="s">
        <v>95</v>
      </c>
      <c r="J34" s="16" t="s">
        <v>2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95</v>
      </c>
      <c r="P34" s="16" t="s">
        <v>97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12</v>
      </c>
      <c r="V34" s="16" t="s">
        <v>12</v>
      </c>
      <c r="W34" s="17" t="str">
        <f t="shared" ref="W34" si="43">IF(OR(EXACT($U$7,U34)*(EXACT($V$7,V34)))=TRUE,$AN$9,IF(($V$7-$U$7=V34-U34),$AN$8,IF(OR(EXACT($U$7&gt;$V$7,U34&gt;V34)*EXACT($U$7=$V$7,U34=V34)*EXACT($U$7&lt;$V$7,U34&lt;V34)),$AN$7,0)))</f>
        <v>3</v>
      </c>
      <c r="X34" s="15" t="s">
        <v>95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5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6">E34+H34+K34+N34+Q34+T34+W34+Z34+AC34+AF34</f>
        <v>34</v>
      </c>
      <c r="AH34" s="19">
        <f>'13.Spieltag'!AI34</f>
        <v>35</v>
      </c>
      <c r="AI34" s="20">
        <f t="shared" ref="AI34" si="47">AG34+AH34</f>
        <v>69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7" priority="1">
      <formula>($AG8&gt;40)</formula>
    </cfRule>
  </conditionalFormatting>
  <conditionalFormatting sqref="C4 O4 U4 AA4 O6 X6">
    <cfRule type="cellIs" dxfId="106" priority="7" operator="equal">
      <formula>"Schalke 04"</formula>
    </cfRule>
  </conditionalFormatting>
  <conditionalFormatting sqref="F4 I4 L4 R4 X4 C6 F6 I6 L6 R6 U6 AA6">
    <cfRule type="cellIs" dxfId="105" priority="8" operator="equal">
      <formula>"Schalke 04"</formula>
    </cfRule>
  </conditionalFormatting>
  <conditionalFormatting sqref="AG1:AG1048576">
    <cfRule type="top10" dxfId="104" priority="3" rank="3"/>
  </conditionalFormatting>
  <conditionalFormatting sqref="AK6:AK9">
    <cfRule type="top10" dxfId="103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53"/>
  <sheetViews>
    <sheetView topLeftCell="A8" workbookViewId="0">
      <selection activeCell="F8" sqref="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4"/>
      <c r="C4" s="14" t="s">
        <v>57</v>
      </c>
      <c r="F4" s="14" t="s">
        <v>67</v>
      </c>
      <c r="I4" s="14" t="s">
        <v>91</v>
      </c>
      <c r="L4" s="14" t="s">
        <v>58</v>
      </c>
      <c r="O4" s="14" t="s">
        <v>60</v>
      </c>
      <c r="R4" s="14" t="s">
        <v>68</v>
      </c>
      <c r="U4" s="14" t="s">
        <v>64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11</v>
      </c>
      <c r="F6" s="14" t="s">
        <v>61</v>
      </c>
      <c r="I6" s="14" t="s">
        <v>94</v>
      </c>
      <c r="L6" s="14" t="s">
        <v>66</v>
      </c>
      <c r="O6" s="14" t="s">
        <v>93</v>
      </c>
      <c r="R6" s="14" t="s">
        <v>59</v>
      </c>
      <c r="U6" s="14" t="s">
        <v>63</v>
      </c>
      <c r="X6" s="14" t="s">
        <v>62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12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IF(OR(EXACT($C$7,C8)*(EXACT($D$7,D8)))=TRUE,$AN$9,IF(($D$7-$C$7=D8-C8),$AN$8,IF(OR(EXACT($C$7&gt;$D$7,C8&gt;D8)*EXACT($C$7=$D$7,C8=D8)*EXACT($C$7&lt;$D$7,C8&lt;D8)),$AN$7,0)))*4</f>
        <v>8</v>
      </c>
      <c r="F8" s="15" t="s">
        <v>12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9">E8+H8+K8+N8+Q8+T8+W8+Z8+AC8+AF8</f>
        <v>15</v>
      </c>
      <c r="AH8" s="19">
        <f>'14.Spieltag'!AI8</f>
        <v>277</v>
      </c>
      <c r="AI8" s="20">
        <f t="shared" ref="AI8:AI26" si="10">AG8+AH8</f>
        <v>292</v>
      </c>
      <c r="AJ8" s="21">
        <f t="shared" ref="AJ8:AJ32" si="11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  <c r="AA9" s="15"/>
      <c r="AB9" s="16"/>
      <c r="AC9" s="17"/>
      <c r="AD9" s="24"/>
      <c r="AE9" s="22"/>
      <c r="AF9" s="17"/>
      <c r="AG9" s="18">
        <f t="shared" si="9"/>
        <v>0</v>
      </c>
      <c r="AH9" s="19">
        <f>'14.Spieltag'!AI9</f>
        <v>217</v>
      </c>
      <c r="AI9" s="20">
        <f t="shared" si="10"/>
        <v>217</v>
      </c>
      <c r="AJ9" s="21">
        <f t="shared" si="11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95</v>
      </c>
      <c r="E10" s="17">
        <f t="shared" ref="E10:E34" si="12">IF(OR(EXACT($C$7,C10)*(EXACT($D$7,D10)))=TRUE,$AN$9,IF(($D$7-$C$7=D10-C10),$AN$8,IF(OR(EXACT($C$7&gt;$D$7,C10&gt;D10)*EXACT($C$7=$D$7,C10=D10)*EXACT($C$7&lt;$D$7,C10&lt;D10)),$AN$7,0)))*4</f>
        <v>8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12</v>
      </c>
      <c r="S10" s="16" t="s">
        <v>95</v>
      </c>
      <c r="T10" s="17" t="str">
        <f t="shared" si="5"/>
        <v>3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7"/>
        <v>0</v>
      </c>
      <c r="AA10" s="15" t="s">
        <v>12</v>
      </c>
      <c r="AB10" s="16" t="s">
        <v>95</v>
      </c>
      <c r="AC10" s="17">
        <f t="shared" si="8"/>
        <v>0</v>
      </c>
      <c r="AD10" s="24"/>
      <c r="AE10" s="22"/>
      <c r="AF10" s="17"/>
      <c r="AG10" s="18">
        <f t="shared" si="9"/>
        <v>16</v>
      </c>
      <c r="AH10" s="19">
        <f>'14.Spieltag'!AI10</f>
        <v>292</v>
      </c>
      <c r="AI10" s="20">
        <f t="shared" si="10"/>
        <v>308</v>
      </c>
      <c r="AJ10" s="21">
        <f t="shared" si="11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2</v>
      </c>
      <c r="E11" s="17">
        <f t="shared" si="12"/>
        <v>12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96</v>
      </c>
      <c r="K11" s="17" t="str">
        <f t="shared" si="2"/>
        <v>5</v>
      </c>
      <c r="L11" s="15" t="s">
        <v>12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95</v>
      </c>
      <c r="S11" s="16" t="s">
        <v>95</v>
      </c>
      <c r="T11" s="17">
        <f t="shared" si="5"/>
        <v>0</v>
      </c>
      <c r="U11" s="15" t="s">
        <v>12</v>
      </c>
      <c r="V11" s="16" t="s">
        <v>96</v>
      </c>
      <c r="W11" s="17">
        <f t="shared" si="6"/>
        <v>0</v>
      </c>
      <c r="X11" s="15" t="s">
        <v>2</v>
      </c>
      <c r="Y11" s="16" t="s">
        <v>12</v>
      </c>
      <c r="Z11" s="17">
        <f t="shared" si="7"/>
        <v>0</v>
      </c>
      <c r="AA11" s="15" t="s">
        <v>95</v>
      </c>
      <c r="AB11" s="16" t="s">
        <v>12</v>
      </c>
      <c r="AC11" s="17">
        <f t="shared" si="8"/>
        <v>0</v>
      </c>
      <c r="AD11" s="23"/>
      <c r="AE11" s="22"/>
      <c r="AF11" s="17"/>
      <c r="AG11" s="18">
        <f t="shared" si="9"/>
        <v>19</v>
      </c>
      <c r="AH11" s="19">
        <f>'14.Spieltag'!AI11</f>
        <v>242</v>
      </c>
      <c r="AI11" s="20">
        <f t="shared" si="10"/>
        <v>261</v>
      </c>
      <c r="AJ11" s="21">
        <f t="shared" si="11"/>
        <v>14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96</v>
      </c>
      <c r="D12" s="16" t="s">
        <v>12</v>
      </c>
      <c r="E12" s="17">
        <f t="shared" si="12"/>
        <v>20</v>
      </c>
      <c r="F12" s="15" t="s">
        <v>12</v>
      </c>
      <c r="G12" s="16" t="s">
        <v>12</v>
      </c>
      <c r="H12" s="17" t="str">
        <f t="shared" si="1"/>
        <v>5</v>
      </c>
      <c r="I12" s="15" t="s">
        <v>2</v>
      </c>
      <c r="J12" s="16" t="s">
        <v>95</v>
      </c>
      <c r="K12" s="17" t="str">
        <f t="shared" si="2"/>
        <v>2</v>
      </c>
      <c r="L12" s="15" t="s">
        <v>95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95</v>
      </c>
      <c r="W12" s="17" t="str">
        <f t="shared" si="6"/>
        <v>3</v>
      </c>
      <c r="X12" s="15" t="s">
        <v>12</v>
      </c>
      <c r="Y12" s="16" t="s">
        <v>12</v>
      </c>
      <c r="Z12" s="17">
        <f t="shared" si="7"/>
        <v>0</v>
      </c>
      <c r="AA12" s="15" t="s">
        <v>12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30</v>
      </c>
      <c r="AH12" s="19">
        <f>'14.Spieltag'!AI12</f>
        <v>241</v>
      </c>
      <c r="AI12" s="20">
        <f t="shared" si="10"/>
        <v>271</v>
      </c>
      <c r="AJ12" s="21">
        <f t="shared" si="11"/>
        <v>11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2"/>
        <v>12</v>
      </c>
      <c r="F13" s="15" t="s">
        <v>96</v>
      </c>
      <c r="G13" s="16" t="s">
        <v>12</v>
      </c>
      <c r="H13" s="17">
        <f t="shared" si="1"/>
        <v>0</v>
      </c>
      <c r="I13" s="15" t="s">
        <v>12</v>
      </c>
      <c r="J13" s="16" t="s">
        <v>95</v>
      </c>
      <c r="K13" s="17" t="str">
        <f t="shared" si="2"/>
        <v>3</v>
      </c>
      <c r="L13" s="15" t="s">
        <v>2</v>
      </c>
      <c r="M13" s="16" t="s">
        <v>2</v>
      </c>
      <c r="N13" s="17">
        <f t="shared" si="3"/>
        <v>0</v>
      </c>
      <c r="O13" s="15" t="s">
        <v>96</v>
      </c>
      <c r="P13" s="16" t="s">
        <v>95</v>
      </c>
      <c r="Q13" s="17">
        <f t="shared" si="4"/>
        <v>0</v>
      </c>
      <c r="R13" s="15" t="s">
        <v>2</v>
      </c>
      <c r="S13" s="16" t="s">
        <v>96</v>
      </c>
      <c r="T13" s="17" t="str">
        <f t="shared" si="5"/>
        <v>2</v>
      </c>
      <c r="U13" s="15" t="s">
        <v>97</v>
      </c>
      <c r="V13" s="16" t="s">
        <v>95</v>
      </c>
      <c r="W13" s="17">
        <f t="shared" si="6"/>
        <v>0</v>
      </c>
      <c r="X13" s="15" t="s">
        <v>2</v>
      </c>
      <c r="Y13" s="16" t="s">
        <v>95</v>
      </c>
      <c r="Z13" s="17">
        <f t="shared" si="7"/>
        <v>0</v>
      </c>
      <c r="AA13" s="15" t="s">
        <v>12</v>
      </c>
      <c r="AB13" s="16" t="s">
        <v>12</v>
      </c>
      <c r="AC13" s="17" t="str">
        <f t="shared" si="8"/>
        <v>3</v>
      </c>
      <c r="AD13" s="24"/>
      <c r="AE13" s="22"/>
      <c r="AF13" s="17"/>
      <c r="AG13" s="18">
        <f t="shared" si="9"/>
        <v>20</v>
      </c>
      <c r="AH13" s="19">
        <f>'14.Spieltag'!AI13</f>
        <v>215</v>
      </c>
      <c r="AI13" s="20">
        <f t="shared" si="10"/>
        <v>235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9"/>
        <v>0</v>
      </c>
      <c r="AH14" s="19">
        <f>'14.Spieltag'!AI14</f>
        <v>189</v>
      </c>
      <c r="AI14" s="20">
        <f t="shared" si="10"/>
        <v>189</v>
      </c>
      <c r="AJ14" s="21">
        <f t="shared" si="11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2"/>
        <v>8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2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96</v>
      </c>
      <c r="Q15" s="17" t="str">
        <f t="shared" si="4"/>
        <v>3</v>
      </c>
      <c r="R15" s="15" t="s">
        <v>95</v>
      </c>
      <c r="S15" s="16" t="s">
        <v>96</v>
      </c>
      <c r="T15" s="17" t="str">
        <f t="shared" si="5"/>
        <v>3</v>
      </c>
      <c r="U15" s="15" t="s">
        <v>12</v>
      </c>
      <c r="V15" s="16" t="s">
        <v>95</v>
      </c>
      <c r="W15" s="17">
        <f t="shared" si="6"/>
        <v>0</v>
      </c>
      <c r="X15" s="15" t="s">
        <v>12</v>
      </c>
      <c r="Y15" s="16" t="s">
        <v>96</v>
      </c>
      <c r="Z15" s="17">
        <f t="shared" si="7"/>
        <v>0</v>
      </c>
      <c r="AA15" s="15" t="s">
        <v>95</v>
      </c>
      <c r="AB15" s="16" t="s">
        <v>12</v>
      </c>
      <c r="AC15" s="17">
        <f t="shared" si="8"/>
        <v>0</v>
      </c>
      <c r="AD15" s="24"/>
      <c r="AE15" s="22"/>
      <c r="AF15" s="17"/>
      <c r="AG15" s="18">
        <f t="shared" si="9"/>
        <v>16</v>
      </c>
      <c r="AH15" s="19">
        <f>'14.Spieltag'!AI15</f>
        <v>276</v>
      </c>
      <c r="AI15" s="20">
        <f t="shared" si="10"/>
        <v>292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96</v>
      </c>
      <c r="D16" s="16" t="s">
        <v>12</v>
      </c>
      <c r="E16" s="17">
        <f t="shared" si="12"/>
        <v>20</v>
      </c>
      <c r="F16" s="15" t="s">
        <v>95</v>
      </c>
      <c r="G16" s="16" t="s">
        <v>2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95</v>
      </c>
      <c r="N16" s="17">
        <f t="shared" si="3"/>
        <v>0</v>
      </c>
      <c r="O16" s="15" t="s">
        <v>2</v>
      </c>
      <c r="P16" s="16" t="s">
        <v>95</v>
      </c>
      <c r="Q16" s="17" t="str">
        <f t="shared" si="4"/>
        <v>5</v>
      </c>
      <c r="R16" s="15" t="s">
        <v>12</v>
      </c>
      <c r="S16" s="16" t="s">
        <v>95</v>
      </c>
      <c r="T16" s="17" t="str">
        <f t="shared" si="5"/>
        <v>3</v>
      </c>
      <c r="U16" s="15" t="s">
        <v>12</v>
      </c>
      <c r="V16" s="16" t="s">
        <v>95</v>
      </c>
      <c r="W16" s="17">
        <f t="shared" si="6"/>
        <v>0</v>
      </c>
      <c r="X16" s="15" t="s">
        <v>2</v>
      </c>
      <c r="Y16" s="16" t="s">
        <v>95</v>
      </c>
      <c r="Z16" s="17">
        <f t="shared" si="7"/>
        <v>0</v>
      </c>
      <c r="AA16" s="15" t="s">
        <v>12</v>
      </c>
      <c r="AB16" s="16" t="s">
        <v>95</v>
      </c>
      <c r="AC16" s="17">
        <f t="shared" si="8"/>
        <v>0</v>
      </c>
      <c r="AD16" s="24"/>
      <c r="AE16" s="22"/>
      <c r="AF16" s="17"/>
      <c r="AG16" s="18">
        <f t="shared" si="9"/>
        <v>28</v>
      </c>
      <c r="AH16" s="19">
        <f>'14.Spieltag'!AI16</f>
        <v>235</v>
      </c>
      <c r="AI16" s="20">
        <f t="shared" si="10"/>
        <v>263</v>
      </c>
      <c r="AJ16" s="21">
        <f t="shared" si="11"/>
        <v>13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2"/>
        <v>8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5</v>
      </c>
      <c r="R17" s="15" t="s">
        <v>12</v>
      </c>
      <c r="S17" s="16" t="s">
        <v>95</v>
      </c>
      <c r="T17" s="17" t="str">
        <f t="shared" si="5"/>
        <v>3</v>
      </c>
      <c r="U17" s="15" t="s">
        <v>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>
        <f t="shared" si="7"/>
        <v>0</v>
      </c>
      <c r="AA17" s="15" t="s">
        <v>95</v>
      </c>
      <c r="AB17" s="16" t="s">
        <v>12</v>
      </c>
      <c r="AC17" s="17">
        <f t="shared" si="8"/>
        <v>0</v>
      </c>
      <c r="AD17" s="24"/>
      <c r="AE17" s="22"/>
      <c r="AF17" s="17"/>
      <c r="AG17" s="18">
        <f t="shared" si="9"/>
        <v>16</v>
      </c>
      <c r="AH17" s="19">
        <f>'14.Spieltag'!AI17</f>
        <v>172</v>
      </c>
      <c r="AI17" s="20">
        <f t="shared" si="10"/>
        <v>188</v>
      </c>
      <c r="AJ17" s="21">
        <f t="shared" si="11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2"/>
        <v>20</v>
      </c>
      <c r="F18" s="15" t="s">
        <v>95</v>
      </c>
      <c r="G18" s="16" t="s">
        <v>2</v>
      </c>
      <c r="H18" s="17">
        <f t="shared" si="1"/>
        <v>0</v>
      </c>
      <c r="I18" s="15" t="s">
        <v>95</v>
      </c>
      <c r="J18" s="16" t="s">
        <v>12</v>
      </c>
      <c r="K18" s="17">
        <f t="shared" si="2"/>
        <v>0</v>
      </c>
      <c r="L18" s="15" t="s">
        <v>95</v>
      </c>
      <c r="M18" s="16" t="s">
        <v>96</v>
      </c>
      <c r="N18" s="17">
        <f t="shared" si="3"/>
        <v>0</v>
      </c>
      <c r="O18" s="15" t="s">
        <v>12</v>
      </c>
      <c r="P18" s="16" t="s">
        <v>95</v>
      </c>
      <c r="Q18" s="17" t="str">
        <f t="shared" si="4"/>
        <v>2</v>
      </c>
      <c r="R18" s="15" t="s">
        <v>12</v>
      </c>
      <c r="S18" s="16" t="s">
        <v>95</v>
      </c>
      <c r="T18" s="17" t="str">
        <f t="shared" si="5"/>
        <v>3</v>
      </c>
      <c r="U18" s="15" t="s">
        <v>2</v>
      </c>
      <c r="V18" s="16" t="s">
        <v>96</v>
      </c>
      <c r="W18" s="17">
        <f t="shared" si="6"/>
        <v>0</v>
      </c>
      <c r="X18" s="15" t="s">
        <v>12</v>
      </c>
      <c r="Y18" s="16" t="s">
        <v>96</v>
      </c>
      <c r="Z18" s="17">
        <f t="shared" si="7"/>
        <v>0</v>
      </c>
      <c r="AA18" s="15" t="s">
        <v>95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9"/>
        <v>25</v>
      </c>
      <c r="AH18" s="19">
        <f>'14.Spieltag'!AI18</f>
        <v>242</v>
      </c>
      <c r="AI18" s="20">
        <f t="shared" si="10"/>
        <v>267</v>
      </c>
      <c r="AJ18" s="21">
        <f t="shared" si="11"/>
        <v>12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96</v>
      </c>
      <c r="D19" s="16" t="s">
        <v>95</v>
      </c>
      <c r="E19" s="17">
        <f t="shared" si="12"/>
        <v>8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96</v>
      </c>
      <c r="Q19" s="17" t="str">
        <f t="shared" si="4"/>
        <v>3</v>
      </c>
      <c r="R19" s="15" t="s">
        <v>2</v>
      </c>
      <c r="S19" s="16" t="s">
        <v>95</v>
      </c>
      <c r="T19" s="17" t="str">
        <f t="shared" si="5"/>
        <v>2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96</v>
      </c>
      <c r="Z19" s="17">
        <f t="shared" si="7"/>
        <v>0</v>
      </c>
      <c r="AA19" s="15" t="s">
        <v>96</v>
      </c>
      <c r="AB19" s="16" t="s">
        <v>96</v>
      </c>
      <c r="AC19" s="17" t="str">
        <f t="shared" si="8"/>
        <v>3</v>
      </c>
      <c r="AD19" s="24"/>
      <c r="AE19" s="22"/>
      <c r="AF19" s="17"/>
      <c r="AG19" s="18">
        <f>E19+H19+K19+N19+Q19+T19+W19+Z19+AC19+AF19</f>
        <v>19</v>
      </c>
      <c r="AH19" s="19">
        <f>'14.Spieltag'!AI19</f>
        <v>263</v>
      </c>
      <c r="AI19" s="20">
        <f t="shared" si="10"/>
        <v>282</v>
      </c>
      <c r="AJ19" s="21">
        <f t="shared" si="11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96</v>
      </c>
      <c r="D20" s="16" t="s">
        <v>95</v>
      </c>
      <c r="E20" s="17">
        <f t="shared" si="12"/>
        <v>8</v>
      </c>
      <c r="F20" s="15" t="s">
        <v>95</v>
      </c>
      <c r="G20" s="16" t="s">
        <v>96</v>
      </c>
      <c r="H20" s="17">
        <f t="shared" si="1"/>
        <v>0</v>
      </c>
      <c r="I20" s="15" t="s">
        <v>2</v>
      </c>
      <c r="J20" s="16" t="s">
        <v>95</v>
      </c>
      <c r="K20" s="17" t="str">
        <f t="shared" si="2"/>
        <v>2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12</v>
      </c>
      <c r="S20" s="16" t="s">
        <v>96</v>
      </c>
      <c r="T20" s="17" t="str">
        <f t="shared" si="5"/>
        <v>2</v>
      </c>
      <c r="U20" s="15" t="s">
        <v>12</v>
      </c>
      <c r="V20" s="16" t="s">
        <v>95</v>
      </c>
      <c r="W20" s="17">
        <f t="shared" si="6"/>
        <v>0</v>
      </c>
      <c r="X20" s="15" t="s">
        <v>12</v>
      </c>
      <c r="Y20" s="16" t="s">
        <v>95</v>
      </c>
      <c r="Z20" s="17">
        <f t="shared" si="7"/>
        <v>0</v>
      </c>
      <c r="AA20" s="15" t="s">
        <v>12</v>
      </c>
      <c r="AB20" s="16" t="s">
        <v>96</v>
      </c>
      <c r="AC20" s="17">
        <f t="shared" si="8"/>
        <v>0</v>
      </c>
      <c r="AD20" s="24"/>
      <c r="AE20" s="22"/>
      <c r="AF20" s="17"/>
      <c r="AG20" s="18">
        <f>E20+H20+K20+N20+Q20+T20+W20+Z20+AC20+AF20</f>
        <v>14</v>
      </c>
      <c r="AH20" s="19">
        <f>'14.Spieltag'!AI20</f>
        <v>237</v>
      </c>
      <c r="AI20" s="20">
        <f t="shared" si="10"/>
        <v>251</v>
      </c>
      <c r="AJ20" s="21">
        <f t="shared" si="11"/>
        <v>16</v>
      </c>
      <c r="AK20" s="1"/>
    </row>
    <row r="21" spans="1:37" ht="24.95" customHeight="1" thickBot="1" x14ac:dyDescent="0.25">
      <c r="A21" s="25">
        <f>AJ21</f>
        <v>7</v>
      </c>
      <c r="B21" s="18" t="str">
        <f>'1.Spieltag'!B21</f>
        <v>Master1</v>
      </c>
      <c r="C21" s="15" t="s">
        <v>95</v>
      </c>
      <c r="D21" s="16" t="s">
        <v>2</v>
      </c>
      <c r="E21" s="17">
        <f t="shared" si="12"/>
        <v>12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2</v>
      </c>
      <c r="P21" s="16" t="s">
        <v>95</v>
      </c>
      <c r="Q21" s="17" t="str">
        <f t="shared" si="4"/>
        <v>5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96</v>
      </c>
      <c r="Z21" s="17">
        <f t="shared" si="7"/>
        <v>0</v>
      </c>
      <c r="AA21" s="15" t="s">
        <v>12</v>
      </c>
      <c r="AB21" s="16" t="s">
        <v>95</v>
      </c>
      <c r="AC21" s="17">
        <f t="shared" si="8"/>
        <v>0</v>
      </c>
      <c r="AD21" s="24"/>
      <c r="AE21" s="22"/>
      <c r="AF21" s="17"/>
      <c r="AG21" s="18">
        <f>E21+H21+K21+N21+Q21+T21+W21+Z21+AC21+AF21</f>
        <v>17</v>
      </c>
      <c r="AH21" s="19">
        <f>'14.Spieltag'!AI21</f>
        <v>269</v>
      </c>
      <c r="AI21" s="20">
        <f t="shared" si="10"/>
        <v>286</v>
      </c>
      <c r="AJ21" s="21">
        <f t="shared" si="11"/>
        <v>7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2"/>
        <v>8</v>
      </c>
      <c r="F22" s="15" t="s">
        <v>12</v>
      </c>
      <c r="G22" s="16" t="s">
        <v>95</v>
      </c>
      <c r="H22" s="17">
        <f t="shared" si="1"/>
        <v>0</v>
      </c>
      <c r="I22" s="15" t="s">
        <v>95</v>
      </c>
      <c r="J22" s="16" t="s">
        <v>95</v>
      </c>
      <c r="K22" s="17">
        <f t="shared" si="2"/>
        <v>0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3</v>
      </c>
      <c r="R22" s="15" t="s">
        <v>12</v>
      </c>
      <c r="S22" s="16" t="s">
        <v>95</v>
      </c>
      <c r="T22" s="17" t="str">
        <f t="shared" si="5"/>
        <v>3</v>
      </c>
      <c r="U22" s="15" t="s">
        <v>12</v>
      </c>
      <c r="V22" s="16" t="s">
        <v>96</v>
      </c>
      <c r="W22" s="17">
        <f t="shared" si="6"/>
        <v>0</v>
      </c>
      <c r="X22" s="15" t="s">
        <v>12</v>
      </c>
      <c r="Y22" s="16" t="s">
        <v>96</v>
      </c>
      <c r="Z22" s="17">
        <f t="shared" si="7"/>
        <v>0</v>
      </c>
      <c r="AA22" s="15" t="s">
        <v>12</v>
      </c>
      <c r="AB22" s="16" t="s">
        <v>96</v>
      </c>
      <c r="AC22" s="17">
        <f t="shared" si="8"/>
        <v>0</v>
      </c>
      <c r="AD22" s="24"/>
      <c r="AE22" s="22"/>
      <c r="AF22" s="17"/>
      <c r="AG22" s="18">
        <f>E22+H22+K22+N22+Q22+T22+W22+Z22+AC22+AF22</f>
        <v>14</v>
      </c>
      <c r="AH22" s="19">
        <f>'14.Spieltag'!AI22</f>
        <v>266</v>
      </c>
      <c r="AI22" s="20">
        <f t="shared" si="10"/>
        <v>280</v>
      </c>
      <c r="AJ22" s="21">
        <f t="shared" si="11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'14.Spieltag'!AI23</f>
        <v>179</v>
      </c>
      <c r="AI23" s="20">
        <f t="shared" si="10"/>
        <v>179</v>
      </c>
      <c r="AJ23" s="21">
        <f t="shared" si="11"/>
        <v>26</v>
      </c>
      <c r="AK23" s="1"/>
    </row>
    <row r="24" spans="1:37" ht="24.95" customHeight="1" thickBot="1" x14ac:dyDescent="0.25">
      <c r="A24" s="25"/>
      <c r="B24" s="18" t="str">
        <f>'1.Spieltag'!B24</f>
        <v>Reinhold</v>
      </c>
      <c r="C24" s="15" t="s">
        <v>95</v>
      </c>
      <c r="D24" s="16" t="s">
        <v>2</v>
      </c>
      <c r="E24" s="17">
        <f t="shared" si="12"/>
        <v>12</v>
      </c>
      <c r="F24" s="15" t="s">
        <v>95</v>
      </c>
      <c r="G24" s="16" t="s">
        <v>95</v>
      </c>
      <c r="H24" s="17" t="str">
        <f t="shared" si="1"/>
        <v>3</v>
      </c>
      <c r="I24" s="15" t="s">
        <v>2</v>
      </c>
      <c r="J24" s="16" t="s">
        <v>12</v>
      </c>
      <c r="K24" s="17" t="str">
        <f t="shared" si="2"/>
        <v>3</v>
      </c>
      <c r="L24" s="15" t="s">
        <v>95</v>
      </c>
      <c r="M24" s="16" t="s">
        <v>12</v>
      </c>
      <c r="N24" s="17" t="str">
        <f t="shared" si="3"/>
        <v>5</v>
      </c>
      <c r="O24" s="15" t="s">
        <v>12</v>
      </c>
      <c r="P24" s="16" t="s">
        <v>95</v>
      </c>
      <c r="Q24" s="17" t="str">
        <f t="shared" si="4"/>
        <v>2</v>
      </c>
      <c r="R24" s="15" t="s">
        <v>12</v>
      </c>
      <c r="S24" s="16" t="s">
        <v>96</v>
      </c>
      <c r="T24" s="17" t="str">
        <f t="shared" si="5"/>
        <v>2</v>
      </c>
      <c r="U24" s="15" t="s">
        <v>2</v>
      </c>
      <c r="V24" s="16" t="s">
        <v>12</v>
      </c>
      <c r="W24" s="17">
        <f t="shared" si="6"/>
        <v>0</v>
      </c>
      <c r="X24" s="15" t="s">
        <v>12</v>
      </c>
      <c r="Y24" s="16" t="s">
        <v>95</v>
      </c>
      <c r="Z24" s="17">
        <f t="shared" si="7"/>
        <v>0</v>
      </c>
      <c r="AA24" s="15" t="s">
        <v>12</v>
      </c>
      <c r="AB24" s="16" t="s">
        <v>95</v>
      </c>
      <c r="AC24" s="17">
        <f t="shared" si="8"/>
        <v>0</v>
      </c>
      <c r="AD24" s="24"/>
      <c r="AE24" s="22"/>
      <c r="AF24" s="17"/>
      <c r="AG24" s="18">
        <f t="shared" ref="AG24:AG26" si="13">E24+H24+K24+N24+Q24+T24+W24+Z24+AC24+AF24</f>
        <v>27</v>
      </c>
      <c r="AH24" s="19">
        <f>'14.Spieltag'!AI24</f>
        <v>251</v>
      </c>
      <c r="AI24" s="20">
        <f t="shared" si="10"/>
        <v>278</v>
      </c>
      <c r="AJ24" s="21">
        <f t="shared" si="11"/>
        <v>10</v>
      </c>
      <c r="AK24" s="1"/>
    </row>
    <row r="25" spans="1:37" ht="28.15" customHeight="1" thickBot="1" x14ac:dyDescent="0.25">
      <c r="A25" s="25">
        <f t="shared" ref="A25:A26" si="14">AJ25</f>
        <v>6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2"/>
        <v>20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 t="str">
        <f t="shared" si="2"/>
        <v>3</v>
      </c>
      <c r="L25" s="15" t="s">
        <v>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3</v>
      </c>
      <c r="R25" s="15" t="s">
        <v>95</v>
      </c>
      <c r="S25" s="16" t="s">
        <v>12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>
        <f t="shared" si="7"/>
        <v>0</v>
      </c>
      <c r="AA25" s="15" t="s">
        <v>95</v>
      </c>
      <c r="AB25" s="16" t="s">
        <v>12</v>
      </c>
      <c r="AC25" s="17">
        <f t="shared" si="8"/>
        <v>0</v>
      </c>
      <c r="AD25" s="24"/>
      <c r="AE25" s="22"/>
      <c r="AF25" s="17"/>
      <c r="AG25" s="18">
        <f t="shared" si="13"/>
        <v>26</v>
      </c>
      <c r="AH25" s="19">
        <f>'14.Spieltag'!AI25</f>
        <v>264</v>
      </c>
      <c r="AI25" s="20">
        <f t="shared" si="10"/>
        <v>290</v>
      </c>
      <c r="AJ25" s="21">
        <f t="shared" si="11"/>
        <v>6</v>
      </c>
      <c r="AK25" s="1"/>
    </row>
    <row r="26" spans="1:37" ht="28.15" customHeight="1" thickBot="1" x14ac:dyDescent="0.25">
      <c r="A26" s="25">
        <f t="shared" si="14"/>
        <v>15</v>
      </c>
      <c r="B26" s="18" t="str">
        <f>'1.Spieltag'!B26</f>
        <v>Ricardo04</v>
      </c>
      <c r="C26" s="15" t="s">
        <v>96</v>
      </c>
      <c r="D26" s="16" t="s">
        <v>2</v>
      </c>
      <c r="E26" s="17">
        <f t="shared" si="12"/>
        <v>8</v>
      </c>
      <c r="F26" s="15" t="s">
        <v>95</v>
      </c>
      <c r="G26" s="16" t="s">
        <v>12</v>
      </c>
      <c r="H26" s="17">
        <f t="shared" si="1"/>
        <v>0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>
        <f t="shared" si="4"/>
        <v>0</v>
      </c>
      <c r="R26" s="15" t="s">
        <v>12</v>
      </c>
      <c r="S26" s="16" t="s">
        <v>95</v>
      </c>
      <c r="T26" s="17" t="str">
        <f t="shared" si="5"/>
        <v>3</v>
      </c>
      <c r="U26" s="15" t="s">
        <v>12</v>
      </c>
      <c r="V26" s="16" t="s">
        <v>95</v>
      </c>
      <c r="W26" s="17">
        <f t="shared" si="6"/>
        <v>0</v>
      </c>
      <c r="X26" s="15" t="s">
        <v>12</v>
      </c>
      <c r="Y26" s="16" t="s">
        <v>96</v>
      </c>
      <c r="Z26" s="17">
        <f t="shared" si="7"/>
        <v>0</v>
      </c>
      <c r="AA26" s="15" t="s">
        <v>12</v>
      </c>
      <c r="AB26" s="16" t="s">
        <v>95</v>
      </c>
      <c r="AC26" s="17">
        <f t="shared" si="8"/>
        <v>0</v>
      </c>
      <c r="AD26" s="24"/>
      <c r="AE26" s="22"/>
      <c r="AF26" s="17"/>
      <c r="AG26" s="18">
        <f t="shared" si="13"/>
        <v>14</v>
      </c>
      <c r="AH26" s="19">
        <f>'14.Spieltag'!AI26</f>
        <v>246</v>
      </c>
      <c r="AI26" s="20">
        <f t="shared" si="10"/>
        <v>260</v>
      </c>
      <c r="AJ26" s="21">
        <f t="shared" si="11"/>
        <v>15</v>
      </c>
      <c r="AK26" s="1"/>
    </row>
    <row r="27" spans="1:37" ht="28.15" customHeight="1" thickBot="1" x14ac:dyDescent="0.25">
      <c r="A27" s="25">
        <f t="shared" ref="A27:A33" si="15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si="12"/>
        <v>8</v>
      </c>
      <c r="F27" s="15" t="s">
        <v>95</v>
      </c>
      <c r="G27" s="16" t="s">
        <v>97</v>
      </c>
      <c r="H27" s="17">
        <f t="shared" ref="H27:H32" si="16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17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18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19">IF(OR(EXACT($O$7,O27)*(EXACT($P$7,P27)))=TRUE,$AN$9,IF(($P$7-$O$7=P27-O27),$AN$8,IF(OR(EXACT($O$7&gt;$P$7,O27&gt;P27)*EXACT($O$7=$P$7,O27=P27)*EXACT($O$7&lt;$P$7,O27&lt;P27)),$AN$7,0)))</f>
        <v>3</v>
      </c>
      <c r="R27" s="15" t="s">
        <v>2</v>
      </c>
      <c r="S27" s="16" t="s">
        <v>95</v>
      </c>
      <c r="T27" s="17" t="str">
        <f t="shared" ref="T27:T32" si="20">IF(OR(EXACT($R$7,R27)*(EXACT($S$7,S27)))=TRUE,$AN$9,IF(($S$7-$R$7=S27-R27),$AN$8,IF(OR(EXACT($R$7&gt;$S$7,R27&gt;S27)*EXACT($R$7=$S$7,R27=S27)*EXACT($R$7&lt;$S$7,R27&lt;S27)),$AN$7,0)))</f>
        <v>2</v>
      </c>
      <c r="U27" s="15" t="s">
        <v>12</v>
      </c>
      <c r="V27" s="16" t="s">
        <v>96</v>
      </c>
      <c r="W27" s="17">
        <f t="shared" ref="W27:W32" si="21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ref="Z27:Z32" si="22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3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4">E27+H27+K27+N27+Q27+T27+W27+Z27+AC27+AF27</f>
        <v>16</v>
      </c>
      <c r="AH27" s="19">
        <f>'14.Spieltag'!AI27</f>
        <v>195</v>
      </c>
      <c r="AI27" s="20">
        <f t="shared" ref="AI27:AI32" si="25">AG27+AH27</f>
        <v>211</v>
      </c>
      <c r="AJ27" s="21">
        <f t="shared" si="11"/>
        <v>22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4"/>
        <v>0</v>
      </c>
      <c r="AH28" s="19">
        <f>'14.Spieltag'!AI28</f>
        <v>211</v>
      </c>
      <c r="AI28" s="20">
        <f t="shared" si="25"/>
        <v>211</v>
      </c>
      <c r="AJ28" s="21">
        <f t="shared" si="11"/>
        <v>22</v>
      </c>
      <c r="AK28" s="1"/>
    </row>
    <row r="29" spans="1:37" ht="28.15" customHeight="1" thickBot="1" x14ac:dyDescent="0.25">
      <c r="A29" s="25">
        <f t="shared" si="15"/>
        <v>2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2"/>
        <v>8</v>
      </c>
      <c r="F29" s="15" t="s">
        <v>95</v>
      </c>
      <c r="G29" s="16" t="s">
        <v>95</v>
      </c>
      <c r="H29" s="17" t="str">
        <f t="shared" si="16"/>
        <v>3</v>
      </c>
      <c r="I29" s="15" t="s">
        <v>12</v>
      </c>
      <c r="J29" s="16" t="s">
        <v>95</v>
      </c>
      <c r="K29" s="17" t="str">
        <f t="shared" si="17"/>
        <v>3</v>
      </c>
      <c r="L29" s="15" t="s">
        <v>12</v>
      </c>
      <c r="M29" s="16" t="s">
        <v>95</v>
      </c>
      <c r="N29" s="17">
        <f t="shared" si="18"/>
        <v>0</v>
      </c>
      <c r="O29" s="15" t="s">
        <v>12</v>
      </c>
      <c r="P29" s="16" t="s">
        <v>95</v>
      </c>
      <c r="Q29" s="17" t="str">
        <f t="shared" si="19"/>
        <v>2</v>
      </c>
      <c r="R29" s="15" t="s">
        <v>2</v>
      </c>
      <c r="S29" s="16" t="s">
        <v>95</v>
      </c>
      <c r="T29" s="17" t="str">
        <f t="shared" si="20"/>
        <v>2</v>
      </c>
      <c r="U29" s="15" t="s">
        <v>12</v>
      </c>
      <c r="V29" s="16" t="s">
        <v>95</v>
      </c>
      <c r="W29" s="17">
        <f t="shared" si="21"/>
        <v>0</v>
      </c>
      <c r="X29" s="15" t="s">
        <v>12</v>
      </c>
      <c r="Y29" s="16" t="s">
        <v>96</v>
      </c>
      <c r="Z29" s="17">
        <f t="shared" si="22"/>
        <v>0</v>
      </c>
      <c r="AA29" s="15" t="s">
        <v>95</v>
      </c>
      <c r="AB29" s="16" t="s">
        <v>95</v>
      </c>
      <c r="AC29" s="17" t="str">
        <f t="shared" si="23"/>
        <v>5</v>
      </c>
      <c r="AD29" s="24"/>
      <c r="AE29" s="22"/>
      <c r="AF29" s="17"/>
      <c r="AG29" s="18">
        <f t="shared" si="24"/>
        <v>23</v>
      </c>
      <c r="AH29" s="19">
        <f>'14.Spieltag'!AI29</f>
        <v>270</v>
      </c>
      <c r="AI29" s="20">
        <f t="shared" si="25"/>
        <v>293</v>
      </c>
      <c r="AJ29" s="21">
        <f t="shared" si="11"/>
        <v>2</v>
      </c>
      <c r="AK29" s="1"/>
    </row>
    <row r="30" spans="1:37" ht="28.15" customHeight="1" thickBot="1" x14ac:dyDescent="0.25">
      <c r="A30" s="25">
        <f t="shared" si="15"/>
        <v>20</v>
      </c>
      <c r="B30" s="18" t="str">
        <f>'1.Spieltag'!B30</f>
        <v>Silfa04</v>
      </c>
      <c r="C30" s="15" t="s">
        <v>95</v>
      </c>
      <c r="D30" s="16" t="s">
        <v>2</v>
      </c>
      <c r="E30" s="17">
        <f t="shared" si="12"/>
        <v>12</v>
      </c>
      <c r="F30" s="15" t="s">
        <v>95</v>
      </c>
      <c r="G30" s="16" t="s">
        <v>12</v>
      </c>
      <c r="H30" s="17">
        <f t="shared" si="16"/>
        <v>0</v>
      </c>
      <c r="I30" s="15" t="s">
        <v>12</v>
      </c>
      <c r="J30" s="16" t="s">
        <v>12</v>
      </c>
      <c r="K30" s="17">
        <f t="shared" si="17"/>
        <v>0</v>
      </c>
      <c r="L30" s="15" t="s">
        <v>2</v>
      </c>
      <c r="M30" s="16" t="s">
        <v>12</v>
      </c>
      <c r="N30" s="17">
        <f t="shared" si="18"/>
        <v>0</v>
      </c>
      <c r="O30" s="15" t="s">
        <v>12</v>
      </c>
      <c r="P30" s="16" t="s">
        <v>96</v>
      </c>
      <c r="Q30" s="17" t="str">
        <f t="shared" si="19"/>
        <v>3</v>
      </c>
      <c r="R30" s="15" t="s">
        <v>96</v>
      </c>
      <c r="S30" s="16" t="s">
        <v>2</v>
      </c>
      <c r="T30" s="17">
        <f t="shared" si="20"/>
        <v>0</v>
      </c>
      <c r="U30" s="15" t="s">
        <v>95</v>
      </c>
      <c r="V30" s="16" t="s">
        <v>96</v>
      </c>
      <c r="W30" s="17">
        <f t="shared" si="21"/>
        <v>0</v>
      </c>
      <c r="X30" s="15" t="s">
        <v>2</v>
      </c>
      <c r="Y30" s="16" t="s">
        <v>95</v>
      </c>
      <c r="Z30" s="17">
        <f t="shared" si="22"/>
        <v>0</v>
      </c>
      <c r="AA30" s="15" t="s">
        <v>12</v>
      </c>
      <c r="AB30" s="16" t="s">
        <v>2</v>
      </c>
      <c r="AC30" s="17">
        <f t="shared" si="23"/>
        <v>0</v>
      </c>
      <c r="AD30" s="24"/>
      <c r="AE30" s="22"/>
      <c r="AF30" s="17"/>
      <c r="AG30" s="18">
        <f t="shared" si="24"/>
        <v>15</v>
      </c>
      <c r="AH30" s="19">
        <f>'14.Spieltag'!AI30</f>
        <v>216</v>
      </c>
      <c r="AI30" s="20">
        <f t="shared" si="25"/>
        <v>231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15"/>
        <v>3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2"/>
        <v>20</v>
      </c>
      <c r="F31" s="15" t="s">
        <v>95</v>
      </c>
      <c r="G31" s="16" t="s">
        <v>95</v>
      </c>
      <c r="H31" s="17" t="str">
        <f t="shared" si="16"/>
        <v>3</v>
      </c>
      <c r="I31" s="15" t="s">
        <v>12</v>
      </c>
      <c r="J31" s="16" t="s">
        <v>95</v>
      </c>
      <c r="K31" s="17" t="str">
        <f t="shared" si="17"/>
        <v>3</v>
      </c>
      <c r="L31" s="15" t="s">
        <v>12</v>
      </c>
      <c r="M31" s="16" t="s">
        <v>96</v>
      </c>
      <c r="N31" s="17">
        <f t="shared" si="18"/>
        <v>0</v>
      </c>
      <c r="O31" s="15" t="s">
        <v>12</v>
      </c>
      <c r="P31" s="16" t="s">
        <v>95</v>
      </c>
      <c r="Q31" s="17" t="str">
        <f t="shared" si="19"/>
        <v>2</v>
      </c>
      <c r="R31" s="15" t="s">
        <v>12</v>
      </c>
      <c r="S31" s="16" t="s">
        <v>96</v>
      </c>
      <c r="T31" s="17" t="str">
        <f t="shared" si="20"/>
        <v>2</v>
      </c>
      <c r="U31" s="15" t="s">
        <v>12</v>
      </c>
      <c r="V31" s="16" t="s">
        <v>96</v>
      </c>
      <c r="W31" s="17">
        <f t="shared" si="21"/>
        <v>0</v>
      </c>
      <c r="X31" s="15" t="s">
        <v>95</v>
      </c>
      <c r="Y31" s="16" t="s">
        <v>95</v>
      </c>
      <c r="Z31" s="17">
        <f t="shared" si="22"/>
        <v>0</v>
      </c>
      <c r="AA31" s="15" t="s">
        <v>12</v>
      </c>
      <c r="AB31" s="16" t="s">
        <v>95</v>
      </c>
      <c r="AC31" s="17">
        <f t="shared" si="23"/>
        <v>0</v>
      </c>
      <c r="AD31" s="24"/>
      <c r="AE31" s="22"/>
      <c r="AF31" s="17"/>
      <c r="AG31" s="18">
        <f t="shared" si="24"/>
        <v>30</v>
      </c>
      <c r="AH31" s="19">
        <f>'14.Spieltag'!AI31</f>
        <v>262</v>
      </c>
      <c r="AI31" s="20">
        <f t="shared" si="25"/>
        <v>292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15"/>
        <v>17</v>
      </c>
      <c r="B32" s="18" t="str">
        <f>'1.Spieltag'!B32</f>
        <v>Th. Bülles</v>
      </c>
      <c r="C32" s="15" t="s">
        <v>96</v>
      </c>
      <c r="D32" s="16" t="s">
        <v>12</v>
      </c>
      <c r="E32" s="17">
        <f t="shared" si="12"/>
        <v>20</v>
      </c>
      <c r="F32" s="15" t="s">
        <v>95</v>
      </c>
      <c r="G32" s="16" t="s">
        <v>95</v>
      </c>
      <c r="H32" s="17" t="str">
        <f t="shared" si="16"/>
        <v>3</v>
      </c>
      <c r="I32" s="15" t="s">
        <v>12</v>
      </c>
      <c r="J32" s="16" t="s">
        <v>96</v>
      </c>
      <c r="K32" s="17" t="str">
        <f t="shared" si="17"/>
        <v>2</v>
      </c>
      <c r="L32" s="15" t="s">
        <v>95</v>
      </c>
      <c r="M32" s="16" t="s">
        <v>96</v>
      </c>
      <c r="N32" s="17">
        <f t="shared" si="18"/>
        <v>0</v>
      </c>
      <c r="O32" s="15" t="s">
        <v>95</v>
      </c>
      <c r="P32" s="16" t="s">
        <v>96</v>
      </c>
      <c r="Q32" s="17" t="str">
        <f t="shared" si="19"/>
        <v>2</v>
      </c>
      <c r="R32" s="15" t="s">
        <v>12</v>
      </c>
      <c r="S32" s="16" t="s">
        <v>95</v>
      </c>
      <c r="T32" s="17" t="str">
        <f t="shared" si="20"/>
        <v>3</v>
      </c>
      <c r="U32" s="15" t="s">
        <v>95</v>
      </c>
      <c r="V32" s="16" t="s">
        <v>96</v>
      </c>
      <c r="W32" s="17">
        <f t="shared" si="21"/>
        <v>0</v>
      </c>
      <c r="X32" s="15" t="s">
        <v>95</v>
      </c>
      <c r="Y32" s="16" t="s">
        <v>96</v>
      </c>
      <c r="Z32" s="17">
        <f t="shared" si="22"/>
        <v>0</v>
      </c>
      <c r="AA32" s="15" t="s">
        <v>95</v>
      </c>
      <c r="AB32" s="16" t="s">
        <v>12</v>
      </c>
      <c r="AC32" s="17">
        <f t="shared" si="23"/>
        <v>0</v>
      </c>
      <c r="AD32" s="24"/>
      <c r="AE32" s="22"/>
      <c r="AF32" s="17"/>
      <c r="AG32" s="18">
        <f t="shared" si="24"/>
        <v>30</v>
      </c>
      <c r="AH32" s="19">
        <f>'14.Spieltag'!AI32</f>
        <v>213</v>
      </c>
      <c r="AI32" s="20">
        <f t="shared" si="25"/>
        <v>243</v>
      </c>
      <c r="AJ32" s="21">
        <f t="shared" si="11"/>
        <v>17</v>
      </c>
      <c r="AK32" s="1"/>
    </row>
    <row r="33" spans="1:37" ht="28.15" customHeight="1" thickBot="1" x14ac:dyDescent="0.25">
      <c r="A33" s="25">
        <f t="shared" si="15"/>
        <v>19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12"/>
        <v>8</v>
      </c>
      <c r="F33" s="15" t="s">
        <v>95</v>
      </c>
      <c r="G33" s="16" t="s">
        <v>12</v>
      </c>
      <c r="H33" s="17">
        <f t="shared" ref="H33" si="26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 t="str">
        <f t="shared" ref="K33" si="27">IF(OR(EXACT($I$7,I33)*(EXACT($J$7,J33)))=TRUE,$AN$9,IF(($J$7-$I$7=J33-I33),$AN$8,IF(OR(EXACT($I$7&gt;$J$7,I33&gt;J33)*EXACT($I$7=$J$7,I33=J33)*EXACT($I$7&lt;$J$7,I33&lt;J33)),$AN$7,0)))</f>
        <v>3</v>
      </c>
      <c r="L33" s="15" t="s">
        <v>12</v>
      </c>
      <c r="M33" s="16" t="s">
        <v>12</v>
      </c>
      <c r="N33" s="17">
        <f t="shared" ref="N33" si="28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29">IF(OR(EXACT($O$7,O33)*(EXACT($P$7,P33)))=TRUE,$AN$9,IF(($P$7-$O$7=P33-O33),$AN$8,IF(OR(EXACT($O$7&gt;$P$7,O33&gt;P33)*EXACT($O$7=$P$7,O33=P33)*EXACT($O$7&lt;$P$7,O33&lt;P33)),$AN$7,0)))</f>
        <v>5</v>
      </c>
      <c r="R33" s="15" t="s">
        <v>12</v>
      </c>
      <c r="S33" s="16" t="s">
        <v>95</v>
      </c>
      <c r="T33" s="17" t="str">
        <f t="shared" ref="T33" si="30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95</v>
      </c>
      <c r="W33" s="17">
        <f t="shared" ref="W33" si="31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3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4">E33+H33+K33+N33+Q33+T33+W33+Z33+AC33+AF33</f>
        <v>19</v>
      </c>
      <c r="AH33" s="19">
        <f>'14.Spieltag'!AI33</f>
        <v>214</v>
      </c>
      <c r="AI33" s="20">
        <f t="shared" ref="AI33" si="35">AG33+AH33</f>
        <v>233</v>
      </c>
      <c r="AJ33" s="21">
        <f t="shared" ref="AJ33" si="36">RANK(AI33,$AI$8:$AI$53)</f>
        <v>19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95</v>
      </c>
      <c r="D34" s="16" t="s">
        <v>97</v>
      </c>
      <c r="E34" s="17">
        <f t="shared" si="12"/>
        <v>8</v>
      </c>
      <c r="F34" s="15" t="s">
        <v>12</v>
      </c>
      <c r="G34" s="16" t="s">
        <v>95</v>
      </c>
      <c r="H34" s="17">
        <f t="shared" ref="H34" si="38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96</v>
      </c>
      <c r="P34" s="16" t="s">
        <v>12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97</v>
      </c>
      <c r="V34" s="16" t="s">
        <v>96</v>
      </c>
      <c r="W34" s="17">
        <f t="shared" ref="W34" si="43">IF(OR(EXACT($U$7,U34)*(EXACT($V$7,V34)))=TRUE,$AN$9,IF(($V$7-$U$7=V34-U34),$AN$8,IF(OR(EXACT($U$7&gt;$V$7,U34&gt;V34)*EXACT($U$7=$V$7,U34=V34)*EXACT($U$7&lt;$V$7,U34&lt;V34)),$AN$7,0)))</f>
        <v>0</v>
      </c>
      <c r="X34" s="15" t="s">
        <v>97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6">E34+H34+K34+N34+Q34+T34+W34+Z34+AC34+AF34</f>
        <v>12</v>
      </c>
      <c r="AH34" s="19">
        <f>'14.Spieltag'!AI34</f>
        <v>69</v>
      </c>
      <c r="AI34" s="20">
        <f t="shared" ref="AI34" si="47">AG34+AH34</f>
        <v>81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2" priority="1">
      <formula>($AG8&gt;40)</formula>
    </cfRule>
  </conditionalFormatting>
  <conditionalFormatting sqref="C4 F4 I4 L4 R4 U4 X4 AA4 C6 F6 I6 L6 R6 U6 X6 AA6">
    <cfRule type="cellIs" dxfId="101" priority="8" operator="equal">
      <formula>"Schalke 04"</formula>
    </cfRule>
  </conditionalFormatting>
  <conditionalFormatting sqref="O4 O6">
    <cfRule type="cellIs" dxfId="100" priority="7" operator="equal">
      <formula>"Schalke 04"</formula>
    </cfRule>
  </conditionalFormatting>
  <conditionalFormatting sqref="AG1:AG1048576">
    <cfRule type="top10" dxfId="99" priority="3" rank="3"/>
  </conditionalFormatting>
  <conditionalFormatting sqref="AK6:AK9">
    <cfRule type="top10" dxfId="98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N53"/>
  <sheetViews>
    <sheetView topLeftCell="A13" workbookViewId="0">
      <selection activeCell="AE29" sqref="AE29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29</v>
      </c>
      <c r="B4" s="14"/>
      <c r="C4" s="14" t="s">
        <v>63</v>
      </c>
      <c r="F4" s="14" t="s">
        <v>93</v>
      </c>
      <c r="I4" s="14" t="s">
        <v>62</v>
      </c>
      <c r="L4" s="14" t="s">
        <v>59</v>
      </c>
      <c r="O4" s="14" t="s">
        <v>94</v>
      </c>
      <c r="R4" s="14" t="s">
        <v>61</v>
      </c>
      <c r="U4" s="14" t="s">
        <v>66</v>
      </c>
      <c r="X4" s="14" t="s">
        <v>68</v>
      </c>
      <c r="AA4" s="14" t="s">
        <v>11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56</v>
      </c>
      <c r="F6" s="14" t="s">
        <v>65</v>
      </c>
      <c r="I6" s="14" t="s">
        <v>92</v>
      </c>
      <c r="L6" s="14" t="s">
        <v>58</v>
      </c>
      <c r="O6" s="14" t="s">
        <v>60</v>
      </c>
      <c r="R6" s="14" t="s">
        <v>91</v>
      </c>
      <c r="U6" s="14" t="s">
        <v>57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2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2</v>
      </c>
      <c r="J7" s="65" t="s">
        <v>2</v>
      </c>
      <c r="K7" s="66" t="s">
        <v>1</v>
      </c>
      <c r="L7" s="65" t="s">
        <v>96</v>
      </c>
      <c r="M7" s="65" t="s">
        <v>97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>IF(OR(EXACT($AA$7,AA8)*(EXACT($AB$7,AB8)))=TRUE,$AN$9,IF(($AB$7-$AA$7=AB8-AA8),$AN$8,IF(OR(EXACT($AA$7&gt;$AB$7,AA8&gt;AB8)*EXACT($AA$7=$AB$7,AA8=AB8)*EXACT($AA$7&lt;$AB$7,AA8&lt;AB8)),$AN$7,0)))*4</f>
        <v>8</v>
      </c>
      <c r="AD8" s="24"/>
      <c r="AE8" s="22"/>
      <c r="AF8" s="17"/>
      <c r="AG8" s="18">
        <f t="shared" ref="AG8:AG18" si="8">E8+H8+K8+N8+Q8+T8+W8+Z8+AC8+AF8</f>
        <v>14</v>
      </c>
      <c r="AH8" s="19">
        <f>'15.Spieltag'!AI8</f>
        <v>292</v>
      </c>
      <c r="AI8" s="20">
        <f t="shared" ref="AI8:AI23" si="9">AG8+AH8</f>
        <v>306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95</v>
      </c>
      <c r="H9" s="17">
        <f t="shared" si="1"/>
        <v>0</v>
      </c>
      <c r="I9" s="15" t="s">
        <v>12</v>
      </c>
      <c r="J9" s="16" t="s">
        <v>95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96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3</v>
      </c>
      <c r="X9" s="15" t="s">
        <v>12</v>
      </c>
      <c r="Y9" s="16" t="s">
        <v>96</v>
      </c>
      <c r="Z9" s="17" t="str">
        <f t="shared" si="7"/>
        <v>2</v>
      </c>
      <c r="AA9" s="15" t="s">
        <v>12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17</v>
      </c>
      <c r="AH9" s="19">
        <f>'15.Spieltag'!AI9</f>
        <v>217</v>
      </c>
      <c r="AI9" s="20">
        <f t="shared" si="9"/>
        <v>234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2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96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 t="str">
        <f t="shared" si="7"/>
        <v>2</v>
      </c>
      <c r="AA10" s="15" t="s">
        <v>12</v>
      </c>
      <c r="AB10" s="16" t="s">
        <v>95</v>
      </c>
      <c r="AC10" s="17">
        <f t="shared" si="12"/>
        <v>12</v>
      </c>
      <c r="AD10" s="24"/>
      <c r="AE10" s="22"/>
      <c r="AF10" s="17"/>
      <c r="AG10" s="18">
        <f t="shared" si="8"/>
        <v>17</v>
      </c>
      <c r="AH10" s="19">
        <f>'15.Spieltag'!AI10</f>
        <v>308</v>
      </c>
      <c r="AI10" s="20">
        <f t="shared" si="9"/>
        <v>325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12</v>
      </c>
      <c r="M11" s="16" t="s">
        <v>12</v>
      </c>
      <c r="N11" s="17">
        <f t="shared" si="3"/>
        <v>0</v>
      </c>
      <c r="O11" s="15" t="s">
        <v>95</v>
      </c>
      <c r="P11" s="16" t="s">
        <v>12</v>
      </c>
      <c r="Q11" s="17">
        <f t="shared" si="4"/>
        <v>0</v>
      </c>
      <c r="R11" s="15" t="s">
        <v>95</v>
      </c>
      <c r="S11" s="16" t="s">
        <v>96</v>
      </c>
      <c r="T11" s="17">
        <f t="shared" si="5"/>
        <v>0</v>
      </c>
      <c r="U11" s="15" t="s">
        <v>12</v>
      </c>
      <c r="V11" s="16" t="s">
        <v>95</v>
      </c>
      <c r="W11" s="17" t="str">
        <f t="shared" si="6"/>
        <v>3</v>
      </c>
      <c r="X11" s="15" t="s">
        <v>12</v>
      </c>
      <c r="Y11" s="16" t="s">
        <v>96</v>
      </c>
      <c r="Z11" s="17" t="str">
        <f t="shared" si="7"/>
        <v>2</v>
      </c>
      <c r="AA11" s="15" t="s">
        <v>2</v>
      </c>
      <c r="AB11" s="16" t="s">
        <v>95</v>
      </c>
      <c r="AC11" s="17">
        <f t="shared" si="12"/>
        <v>8</v>
      </c>
      <c r="AD11" s="23"/>
      <c r="AE11" s="22"/>
      <c r="AF11" s="17"/>
      <c r="AG11" s="18">
        <f t="shared" si="8"/>
        <v>13</v>
      </c>
      <c r="AH11" s="19">
        <f>'15.Spieltag'!AI11</f>
        <v>261</v>
      </c>
      <c r="AI11" s="20">
        <f t="shared" si="9"/>
        <v>274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96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95</v>
      </c>
      <c r="S12" s="16" t="s">
        <v>12</v>
      </c>
      <c r="T12" s="17">
        <f t="shared" si="5"/>
        <v>0</v>
      </c>
      <c r="U12" s="15" t="s">
        <v>2</v>
      </c>
      <c r="V12" s="16" t="s">
        <v>95</v>
      </c>
      <c r="W12" s="17" t="str">
        <f t="shared" si="6"/>
        <v>2</v>
      </c>
      <c r="X12" s="15" t="s">
        <v>2</v>
      </c>
      <c r="Y12" s="16" t="s">
        <v>95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8</v>
      </c>
      <c r="AD12" s="24"/>
      <c r="AE12" s="22"/>
      <c r="AF12" s="17"/>
      <c r="AG12" s="18">
        <f t="shared" si="8"/>
        <v>12</v>
      </c>
      <c r="AH12" s="19">
        <f>'15.Spieltag'!AI12</f>
        <v>271</v>
      </c>
      <c r="AI12" s="20">
        <f t="shared" si="9"/>
        <v>283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96</v>
      </c>
      <c r="D13" s="16" t="s">
        <v>13</v>
      </c>
      <c r="E13" s="17">
        <f t="shared" si="11"/>
        <v>0</v>
      </c>
      <c r="F13" s="15" t="s">
        <v>12</v>
      </c>
      <c r="G13" s="16" t="s">
        <v>95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12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95</v>
      </c>
      <c r="S13" s="16" t="s">
        <v>2</v>
      </c>
      <c r="T13" s="17">
        <f t="shared" si="5"/>
        <v>0</v>
      </c>
      <c r="U13" s="15" t="s">
        <v>12</v>
      </c>
      <c r="V13" s="16" t="s">
        <v>96</v>
      </c>
      <c r="W13" s="17" t="str">
        <f t="shared" si="6"/>
        <v>2</v>
      </c>
      <c r="X13" s="15" t="s">
        <v>2</v>
      </c>
      <c r="Y13" s="16" t="s">
        <v>96</v>
      </c>
      <c r="Z13" s="17" t="str">
        <f t="shared" si="7"/>
        <v>2</v>
      </c>
      <c r="AA13" s="15" t="s">
        <v>2</v>
      </c>
      <c r="AB13" s="16" t="s">
        <v>95</v>
      </c>
      <c r="AC13" s="17">
        <f t="shared" si="12"/>
        <v>8</v>
      </c>
      <c r="AD13" s="24"/>
      <c r="AE13" s="22"/>
      <c r="AF13" s="17"/>
      <c r="AG13" s="18">
        <f t="shared" si="8"/>
        <v>15</v>
      </c>
      <c r="AH13" s="19">
        <f>'15.Spieltag'!AI13</f>
        <v>235</v>
      </c>
      <c r="AI13" s="20">
        <f t="shared" si="9"/>
        <v>250</v>
      </c>
      <c r="AJ13" s="21">
        <f t="shared" si="10"/>
        <v>17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'15.Spieltag'!AI14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 t="str">
        <f t="shared" si="1"/>
        <v>3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12</v>
      </c>
      <c r="Y15" s="16" t="s">
        <v>95</v>
      </c>
      <c r="Z15" s="17" t="str">
        <f t="shared" si="7"/>
        <v>3</v>
      </c>
      <c r="AA15" s="15" t="s">
        <v>12</v>
      </c>
      <c r="AB15" s="16" t="s">
        <v>95</v>
      </c>
      <c r="AC15" s="17">
        <f t="shared" si="12"/>
        <v>12</v>
      </c>
      <c r="AD15" s="24"/>
      <c r="AE15" s="22"/>
      <c r="AF15" s="17"/>
      <c r="AG15" s="18">
        <f t="shared" si="8"/>
        <v>22</v>
      </c>
      <c r="AH15" s="19">
        <f>'15.Spieltag'!AI15</f>
        <v>292</v>
      </c>
      <c r="AI15" s="20">
        <f t="shared" si="9"/>
        <v>314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95</v>
      </c>
      <c r="M16" s="16" t="s">
        <v>12</v>
      </c>
      <c r="N16" s="17" t="str">
        <f t="shared" si="3"/>
        <v>2</v>
      </c>
      <c r="O16" s="15" t="s">
        <v>95</v>
      </c>
      <c r="P16" s="16" t="s">
        <v>2</v>
      </c>
      <c r="Q16" s="17">
        <f t="shared" si="4"/>
        <v>0</v>
      </c>
      <c r="R16" s="15" t="s">
        <v>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3</v>
      </c>
      <c r="X16" s="15" t="s">
        <v>12</v>
      </c>
      <c r="Y16" s="16" t="s">
        <v>95</v>
      </c>
      <c r="Z16" s="17" t="str">
        <f t="shared" si="7"/>
        <v>3</v>
      </c>
      <c r="AA16" s="15" t="s">
        <v>2</v>
      </c>
      <c r="AB16" s="16" t="s">
        <v>95</v>
      </c>
      <c r="AC16" s="17">
        <f t="shared" si="12"/>
        <v>8</v>
      </c>
      <c r="AD16" s="24"/>
      <c r="AE16" s="22"/>
      <c r="AF16" s="17"/>
      <c r="AG16" s="18">
        <f t="shared" si="8"/>
        <v>19</v>
      </c>
      <c r="AH16" s="19">
        <f>'15.Spieltag'!AI16</f>
        <v>263</v>
      </c>
      <c r="AI16" s="20">
        <f t="shared" si="9"/>
        <v>282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12</v>
      </c>
      <c r="K17" s="17">
        <f t="shared" si="2"/>
        <v>0</v>
      </c>
      <c r="L17" s="15" t="s">
        <v>95</v>
      </c>
      <c r="M17" s="16" t="s">
        <v>12</v>
      </c>
      <c r="N17" s="17" t="str">
        <f t="shared" si="3"/>
        <v>2</v>
      </c>
      <c r="O17" s="15" t="s">
        <v>95</v>
      </c>
      <c r="P17" s="16" t="s">
        <v>95</v>
      </c>
      <c r="Q17" s="17" t="str">
        <f t="shared" si="4"/>
        <v>3</v>
      </c>
      <c r="R17" s="15" t="s">
        <v>12</v>
      </c>
      <c r="S17" s="16" t="s">
        <v>12</v>
      </c>
      <c r="T17" s="17" t="str">
        <f t="shared" si="5"/>
        <v>3</v>
      </c>
      <c r="U17" s="15" t="s">
        <v>2</v>
      </c>
      <c r="V17" s="16" t="s">
        <v>12</v>
      </c>
      <c r="W17" s="17" t="str">
        <f t="shared" si="6"/>
        <v>3</v>
      </c>
      <c r="X17" s="15" t="s">
        <v>12</v>
      </c>
      <c r="Y17" s="16" t="s">
        <v>95</v>
      </c>
      <c r="Z17" s="17" t="str">
        <f t="shared" si="7"/>
        <v>3</v>
      </c>
      <c r="AA17" s="15" t="s">
        <v>12</v>
      </c>
      <c r="AB17" s="16" t="s">
        <v>96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'15.Spieltag'!AI17</f>
        <v>188</v>
      </c>
      <c r="AI17" s="20">
        <f t="shared" si="9"/>
        <v>213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1"/>
        <v>0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95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2</v>
      </c>
      <c r="O18" s="15" t="s">
        <v>95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>
        <f t="shared" si="5"/>
        <v>0</v>
      </c>
      <c r="U18" s="15" t="s">
        <v>12</v>
      </c>
      <c r="V18" s="16" t="s">
        <v>95</v>
      </c>
      <c r="W18" s="17" t="str">
        <f t="shared" si="6"/>
        <v>3</v>
      </c>
      <c r="X18" s="15" t="s">
        <v>12</v>
      </c>
      <c r="Y18" s="16" t="s">
        <v>96</v>
      </c>
      <c r="Z18" s="17" t="str">
        <f t="shared" si="7"/>
        <v>2</v>
      </c>
      <c r="AA18" s="15" t="s">
        <v>95</v>
      </c>
      <c r="AB18" s="16" t="s">
        <v>96</v>
      </c>
      <c r="AC18" s="17">
        <f t="shared" si="12"/>
        <v>20</v>
      </c>
      <c r="AD18" s="24"/>
      <c r="AE18" s="22"/>
      <c r="AF18" s="17"/>
      <c r="AG18" s="18">
        <f t="shared" si="8"/>
        <v>27</v>
      </c>
      <c r="AH18" s="19">
        <f>'15.Spieltag'!AI18</f>
        <v>267</v>
      </c>
      <c r="AI18" s="20">
        <f t="shared" si="9"/>
        <v>294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2</v>
      </c>
      <c r="V19" s="16" t="s">
        <v>95</v>
      </c>
      <c r="W19" s="17" t="str">
        <f t="shared" si="6"/>
        <v>2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8</v>
      </c>
      <c r="AD19" s="24"/>
      <c r="AE19" s="22"/>
      <c r="AF19" s="17"/>
      <c r="AG19" s="18">
        <f>E19+H19+K19+N19+Q19+T19+W19+Z19+AC19+AF19</f>
        <v>15</v>
      </c>
      <c r="AH19" s="19">
        <f>'15.Spieltag'!AI19</f>
        <v>282</v>
      </c>
      <c r="AI19" s="20">
        <f t="shared" si="9"/>
        <v>297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12</v>
      </c>
      <c r="G20" s="16" t="s">
        <v>95</v>
      </c>
      <c r="H20" s="17">
        <f t="shared" si="1"/>
        <v>0</v>
      </c>
      <c r="I20" s="15" t="s">
        <v>2</v>
      </c>
      <c r="J20" s="16" t="s">
        <v>96</v>
      </c>
      <c r="K20" s="17">
        <f t="shared" si="2"/>
        <v>0</v>
      </c>
      <c r="L20" s="15" t="s">
        <v>12</v>
      </c>
      <c r="M20" s="16" t="s">
        <v>12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12</v>
      </c>
      <c r="T20" s="17">
        <f t="shared" si="5"/>
        <v>0</v>
      </c>
      <c r="U20" s="15" t="s">
        <v>2</v>
      </c>
      <c r="V20" s="16" t="s">
        <v>95</v>
      </c>
      <c r="W20" s="17" t="str">
        <f t="shared" si="6"/>
        <v>2</v>
      </c>
      <c r="X20" s="15" t="s">
        <v>12</v>
      </c>
      <c r="Y20" s="16" t="s">
        <v>95</v>
      </c>
      <c r="Z20" s="17" t="str">
        <f t="shared" si="7"/>
        <v>3</v>
      </c>
      <c r="AA20" s="15" t="s">
        <v>12</v>
      </c>
      <c r="AB20" s="16" t="s">
        <v>96</v>
      </c>
      <c r="AC20" s="17">
        <f t="shared" si="12"/>
        <v>8</v>
      </c>
      <c r="AD20" s="24"/>
      <c r="AE20" s="22"/>
      <c r="AF20" s="17"/>
      <c r="AG20" s="18">
        <f>E20+H20+K20+N20+Q20+T20+W20+Z20+AC20+AF20</f>
        <v>13</v>
      </c>
      <c r="AH20" s="19">
        <f>'15.Spieltag'!AI20</f>
        <v>251</v>
      </c>
      <c r="AI20" s="20">
        <f t="shared" si="9"/>
        <v>264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2</v>
      </c>
      <c r="S21" s="16" t="s">
        <v>95</v>
      </c>
      <c r="T21" s="17">
        <f t="shared" si="5"/>
        <v>0</v>
      </c>
      <c r="U21" s="15" t="s">
        <v>12</v>
      </c>
      <c r="V21" s="16" t="s">
        <v>96</v>
      </c>
      <c r="W21" s="17" t="str">
        <f t="shared" si="6"/>
        <v>2</v>
      </c>
      <c r="X21" s="15" t="s">
        <v>12</v>
      </c>
      <c r="Y21" s="16" t="s">
        <v>95</v>
      </c>
      <c r="Z21" s="17" t="str">
        <f t="shared" si="7"/>
        <v>3</v>
      </c>
      <c r="AA21" s="15" t="s">
        <v>12</v>
      </c>
      <c r="AB21" s="16" t="s">
        <v>96</v>
      </c>
      <c r="AC21" s="17">
        <f t="shared" si="12"/>
        <v>8</v>
      </c>
      <c r="AD21" s="24"/>
      <c r="AE21" s="22"/>
      <c r="AF21" s="17"/>
      <c r="AG21" s="18">
        <f>E21+H21+K21+N21+Q21+T21+W21+Z21+AC21+AF21</f>
        <v>16</v>
      </c>
      <c r="AH21" s="19">
        <f>'15.Spieltag'!AI21</f>
        <v>286</v>
      </c>
      <c r="AI21" s="20">
        <f t="shared" si="9"/>
        <v>302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11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1"/>
        <v>0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8</v>
      </c>
      <c r="AD22" s="24"/>
      <c r="AE22" s="22"/>
      <c r="AF22" s="17"/>
      <c r="AG22" s="18">
        <f>E22+H22+K22+N22+Q22+T22+W22+Z22+AC22+AF22</f>
        <v>10</v>
      </c>
      <c r="AH22" s="19">
        <f>'15.Spieltag'!AI22</f>
        <v>280</v>
      </c>
      <c r="AI22" s="20">
        <f t="shared" si="9"/>
        <v>290</v>
      </c>
      <c r="AJ22" s="21">
        <f t="shared" si="10"/>
        <v>11</v>
      </c>
      <c r="AK22" s="1"/>
    </row>
    <row r="23" spans="1:37" ht="24.95" customHeight="1" thickBot="1" x14ac:dyDescent="0.25">
      <c r="A23" s="25">
        <f>AJ23</f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95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2</v>
      </c>
      <c r="O23" s="15" t="s">
        <v>95</v>
      </c>
      <c r="P23" s="16" t="s">
        <v>12</v>
      </c>
      <c r="Q23" s="17">
        <f t="shared" si="4"/>
        <v>0</v>
      </c>
      <c r="R23" s="15" t="s">
        <v>12</v>
      </c>
      <c r="S23" s="16" t="s">
        <v>95</v>
      </c>
      <c r="T23" s="17">
        <f t="shared" si="5"/>
        <v>0</v>
      </c>
      <c r="U23" s="15" t="s">
        <v>12</v>
      </c>
      <c r="V23" s="16" t="s">
        <v>95</v>
      </c>
      <c r="W23" s="17" t="str">
        <f t="shared" si="6"/>
        <v>3</v>
      </c>
      <c r="X23" s="15" t="s">
        <v>95</v>
      </c>
      <c r="Y23" s="16" t="s">
        <v>96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8</v>
      </c>
      <c r="AD23" s="24"/>
      <c r="AE23" s="22"/>
      <c r="AF23" s="17"/>
      <c r="AG23" s="18">
        <f>E23+H23+K23+N23+Q23+T23+W23+Z23+AC23+AF23</f>
        <v>18</v>
      </c>
      <c r="AH23" s="19">
        <f>'15.Spieltag'!AI23</f>
        <v>179</v>
      </c>
      <c r="AI23" s="20">
        <f t="shared" si="9"/>
        <v>197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95</v>
      </c>
      <c r="D24" s="16" t="s">
        <v>96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12</v>
      </c>
      <c r="M24" s="16" t="s">
        <v>97</v>
      </c>
      <c r="N24" s="17" t="str">
        <f t="shared" si="3"/>
        <v>2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12</v>
      </c>
      <c r="T24" s="17" t="str">
        <f t="shared" si="5"/>
        <v>3</v>
      </c>
      <c r="U24" s="15" t="s">
        <v>2</v>
      </c>
      <c r="V24" s="16" t="s">
        <v>95</v>
      </c>
      <c r="W24" s="17" t="str">
        <f t="shared" si="6"/>
        <v>2</v>
      </c>
      <c r="X24" s="15" t="s">
        <v>12</v>
      </c>
      <c r="Y24" s="16" t="s">
        <v>96</v>
      </c>
      <c r="Z24" s="17" t="str">
        <f t="shared" si="7"/>
        <v>2</v>
      </c>
      <c r="AA24" s="15" t="s">
        <v>12</v>
      </c>
      <c r="AB24" s="16" t="s">
        <v>96</v>
      </c>
      <c r="AC24" s="17">
        <f t="shared" si="12"/>
        <v>8</v>
      </c>
      <c r="AD24" s="24"/>
      <c r="AE24" s="22"/>
      <c r="AF24" s="17"/>
      <c r="AG24" s="18">
        <f t="shared" ref="AG24:AG26" si="14">E24+H24+K24+N24+Q24+T24+W24+Z24+AC24+AF24</f>
        <v>17</v>
      </c>
      <c r="AH24" s="19">
        <f>'15.Spieltag'!AI24</f>
        <v>278</v>
      </c>
      <c r="AI24" s="20">
        <f t="shared" ref="AI24:AI26" si="15">AG24+AH24</f>
        <v>295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si="13"/>
        <v>6</v>
      </c>
      <c r="B25" s="18" t="str">
        <f>'1.Spieltag'!B25</f>
        <v>ReneMause</v>
      </c>
      <c r="C25" s="15" t="s">
        <v>96</v>
      </c>
      <c r="D25" s="16" t="s">
        <v>95</v>
      </c>
      <c r="E25" s="17">
        <f t="shared" si="11"/>
        <v>0</v>
      </c>
      <c r="F25" s="15" t="s">
        <v>12</v>
      </c>
      <c r="G25" s="16" t="s">
        <v>95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96</v>
      </c>
      <c r="Z25" s="17" t="str">
        <f t="shared" si="7"/>
        <v>2</v>
      </c>
      <c r="AA25" s="15" t="s">
        <v>12</v>
      </c>
      <c r="AB25" s="16" t="s">
        <v>96</v>
      </c>
      <c r="AC25" s="17">
        <f t="shared" si="12"/>
        <v>8</v>
      </c>
      <c r="AD25" s="24"/>
      <c r="AE25" s="22"/>
      <c r="AF25" s="17"/>
      <c r="AG25" s="18">
        <f t="shared" si="14"/>
        <v>12</v>
      </c>
      <c r="AH25" s="19">
        <f>'15.Spieltag'!AI25</f>
        <v>290</v>
      </c>
      <c r="AI25" s="20">
        <f t="shared" si="15"/>
        <v>302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96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2</v>
      </c>
      <c r="Y26" s="16" t="s">
        <v>95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8</v>
      </c>
      <c r="AD26" s="24"/>
      <c r="AE26" s="22"/>
      <c r="AF26" s="17"/>
      <c r="AG26" s="18">
        <f t="shared" si="14"/>
        <v>13</v>
      </c>
      <c r="AH26" s="19">
        <f>'15.Spieltag'!AI26</f>
        <v>260</v>
      </c>
      <c r="AI26" s="20">
        <f t="shared" si="15"/>
        <v>273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6">AJ27</f>
        <v>21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 t="str">
        <f t="shared" ref="H27:H31" si="18">IF(OR(EXACT($F$7,F27)*(EXACT($G$7,G27)))=TRUE,$AN$9,IF(($G$7-$F$7=G27-F27),$AN$8,IF(OR(EXACT($F$7&gt;$G$7,F27&gt;G27)*EXACT($F$7=$G$7,F27=G27)*EXACT($F$7&lt;$G$7,F27&lt;G27)),$AN$7,0)))</f>
        <v>3</v>
      </c>
      <c r="I27" s="15" t="s">
        <v>95</v>
      </c>
      <c r="J27" s="16" t="s">
        <v>12</v>
      </c>
      <c r="K27" s="17">
        <f t="shared" ref="K27:K31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12</v>
      </c>
      <c r="N27" s="17" t="str">
        <f t="shared" ref="N27:N31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1" si="23">IF(OR(EXACT($U$7,U27)*(EXACT($V$7,V27)))=TRUE,$AN$9,IF(($V$7-$U$7=V27-U27),$AN$8,IF(OR(EXACT($U$7&gt;$V$7,U27&gt;V27)*EXACT($U$7=$V$7,U27=V27)*EXACT($U$7&lt;$V$7,U27&lt;V27)),$AN$7,0)))</f>
        <v>2</v>
      </c>
      <c r="X27" s="15" t="s">
        <v>97</v>
      </c>
      <c r="Y27" s="16" t="s">
        <v>96</v>
      </c>
      <c r="Z27" s="17" t="str">
        <f t="shared" ref="Z27:Z31" si="24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20</v>
      </c>
      <c r="AD27" s="24"/>
      <c r="AE27" s="22"/>
      <c r="AF27" s="17"/>
      <c r="AG27" s="18">
        <f t="shared" ref="AG27:AG32" si="25">E27+H27+K27+N27+Q27+T27+W27+Z27+AC27+AF27</f>
        <v>29</v>
      </c>
      <c r="AH27" s="19">
        <f>'15.Spieltag'!AI27</f>
        <v>211</v>
      </c>
      <c r="AI27" s="20">
        <f t="shared" ref="AI27:AI32" si="26">AG27+AH27</f>
        <v>240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7"/>
        <v>0</v>
      </c>
      <c r="F28" s="15" t="s">
        <v>95</v>
      </c>
      <c r="G28" s="16" t="s">
        <v>95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95</v>
      </c>
      <c r="M28" s="16" t="s">
        <v>96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 t="str">
        <f t="shared" si="22"/>
        <v>3</v>
      </c>
      <c r="U28" s="15" t="s">
        <v>96</v>
      </c>
      <c r="V28" s="16" t="s">
        <v>95</v>
      </c>
      <c r="W28" s="17">
        <f t="shared" si="23"/>
        <v>0</v>
      </c>
      <c r="X28" s="15" t="s">
        <v>95</v>
      </c>
      <c r="Y28" s="16" t="s">
        <v>96</v>
      </c>
      <c r="Z28" s="17" t="str">
        <f t="shared" si="24"/>
        <v>5</v>
      </c>
      <c r="AA28" s="15" t="s">
        <v>12</v>
      </c>
      <c r="AB28" s="16" t="s">
        <v>95</v>
      </c>
      <c r="AC28" s="17">
        <f t="shared" si="12"/>
        <v>12</v>
      </c>
      <c r="AD28" s="24"/>
      <c r="AE28" s="22"/>
      <c r="AF28" s="17"/>
      <c r="AG28" s="18">
        <f t="shared" si="25"/>
        <v>20</v>
      </c>
      <c r="AH28" s="19">
        <f>'15.Spieltag'!AI28</f>
        <v>211</v>
      </c>
      <c r="AI28" s="20">
        <f t="shared" si="26"/>
        <v>231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 t="str">
        <f t="shared" si="20"/>
        <v>2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96</v>
      </c>
      <c r="W29" s="17" t="str">
        <f t="shared" si="23"/>
        <v>2</v>
      </c>
      <c r="X29" s="15" t="s">
        <v>12</v>
      </c>
      <c r="Y29" s="16" t="s">
        <v>95</v>
      </c>
      <c r="Z29" s="17" t="str">
        <f t="shared" si="24"/>
        <v>3</v>
      </c>
      <c r="AA29" s="15" t="s">
        <v>12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25"/>
        <v>19</v>
      </c>
      <c r="AH29" s="19">
        <f>'15.Spieltag'!AI29</f>
        <v>293</v>
      </c>
      <c r="AI29" s="20">
        <f t="shared" si="26"/>
        <v>312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17"/>
        <v>0</v>
      </c>
      <c r="F30" s="15" t="s">
        <v>96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2</v>
      </c>
      <c r="N30" s="17" t="str">
        <f t="shared" si="20"/>
        <v>2</v>
      </c>
      <c r="O30" s="15" t="s">
        <v>95</v>
      </c>
      <c r="P30" s="16" t="s">
        <v>97</v>
      </c>
      <c r="Q30" s="17">
        <f t="shared" si="21"/>
        <v>0</v>
      </c>
      <c r="R30" s="15" t="s">
        <v>12</v>
      </c>
      <c r="S30" s="16" t="s">
        <v>96</v>
      </c>
      <c r="T30" s="17">
        <f t="shared" si="22"/>
        <v>0</v>
      </c>
      <c r="U30" s="15" t="s">
        <v>2</v>
      </c>
      <c r="V30" s="16" t="s">
        <v>96</v>
      </c>
      <c r="W30" s="17" t="str">
        <f t="shared" si="23"/>
        <v>2</v>
      </c>
      <c r="X30" s="15" t="s">
        <v>12</v>
      </c>
      <c r="Y30" s="16" t="s">
        <v>95</v>
      </c>
      <c r="Z30" s="17" t="str">
        <f t="shared" si="24"/>
        <v>3</v>
      </c>
      <c r="AA30" s="15" t="s">
        <v>2</v>
      </c>
      <c r="AB30" s="16" t="s">
        <v>95</v>
      </c>
      <c r="AC30" s="17">
        <f t="shared" si="12"/>
        <v>8</v>
      </c>
      <c r="AD30" s="24"/>
      <c r="AE30" s="22"/>
      <c r="AF30" s="17"/>
      <c r="AG30" s="18">
        <f t="shared" si="25"/>
        <v>15</v>
      </c>
      <c r="AH30" s="19">
        <f>'15.Spieltag'!AI30</f>
        <v>231</v>
      </c>
      <c r="AI30" s="20">
        <f t="shared" si="26"/>
        <v>246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3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17"/>
        <v>3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96</v>
      </c>
      <c r="T31" s="17">
        <f t="shared" si="22"/>
        <v>0</v>
      </c>
      <c r="U31" s="15" t="s">
        <v>12</v>
      </c>
      <c r="V31" s="16" t="s">
        <v>95</v>
      </c>
      <c r="W31" s="17" t="str">
        <f t="shared" si="23"/>
        <v>3</v>
      </c>
      <c r="X31" s="15" t="s">
        <v>12</v>
      </c>
      <c r="Y31" s="16" t="s">
        <v>96</v>
      </c>
      <c r="Z31" s="17" t="str">
        <f t="shared" si="24"/>
        <v>2</v>
      </c>
      <c r="AA31" s="15" t="s">
        <v>12</v>
      </c>
      <c r="AB31" s="16" t="s">
        <v>95</v>
      </c>
      <c r="AC31" s="17">
        <f t="shared" si="12"/>
        <v>12</v>
      </c>
      <c r="AD31" s="24"/>
      <c r="AE31" s="22"/>
      <c r="AF31" s="17"/>
      <c r="AG31" s="18">
        <f t="shared" si="25"/>
        <v>20</v>
      </c>
      <c r="AH31" s="19">
        <f>'15.Spieltag'!AI31</f>
        <v>292</v>
      </c>
      <c r="AI31" s="20">
        <f t="shared" si="26"/>
        <v>312</v>
      </c>
      <c r="AJ31" s="21">
        <f t="shared" si="10"/>
        <v>3</v>
      </c>
      <c r="AK31" s="1"/>
    </row>
    <row r="32" spans="1:37" ht="28.15" customHeight="1" thickBot="1" x14ac:dyDescent="0.25">
      <c r="A32" s="25">
        <f t="shared" si="16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'15.Spieltag'!AI32</f>
        <v>243</v>
      </c>
      <c r="AI32" s="20">
        <f t="shared" si="26"/>
        <v>243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6"/>
        <v>18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12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 t="str">
        <f t="shared" ref="Z33" si="34">IF(OR(EXACT($X$7,X33)*(EXACT($Y$7,Y33)))=TRUE,$AN$9,IF(($Y$7-$X$7=Y33-X33),$AN$8,IF(OR(EXACT($X$7&gt;$Y$7,X33&gt;Y33)*EXACT($X$7=$Y$7,X33=Y33)*EXACT($X$7&lt;$Y$7,X33&lt;Y33)),$AN$7,0)))</f>
        <v>3</v>
      </c>
      <c r="AA33" s="15" t="s">
        <v>12</v>
      </c>
      <c r="AB33" s="16" t="s">
        <v>96</v>
      </c>
      <c r="AC33" s="17">
        <f t="shared" si="12"/>
        <v>8</v>
      </c>
      <c r="AD33" s="24"/>
      <c r="AE33" s="22"/>
      <c r="AF33" s="17"/>
      <c r="AG33" s="18">
        <f t="shared" ref="AG33" si="35">E33+H33+K33+N33+Q33+T33+W33+Z33+AC33+AF33</f>
        <v>16</v>
      </c>
      <c r="AH33" s="19">
        <f>'15.Spieltag'!AI33</f>
        <v>233</v>
      </c>
      <c r="AI33" s="20">
        <f t="shared" ref="AI33" si="36">AG33+AH33</f>
        <v>249</v>
      </c>
      <c r="AJ33" s="21">
        <f t="shared" ref="AJ33" si="37">RANK(AI33,$AI$8:$AI$53)</f>
        <v>18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3</v>
      </c>
      <c r="L34" s="15" t="s">
        <v>95</v>
      </c>
      <c r="M34" s="16" t="s">
        <v>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96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3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96</v>
      </c>
      <c r="Z34" s="17" t="str">
        <f t="shared" ref="Z34" si="46">IF(OR(EXACT($X$7,X34)*(EXACT($Y$7,Y34)))=TRUE,$AN$9,IF(($Y$7-$X$7=Y34-X34),$AN$8,IF(OR(EXACT($X$7&gt;$Y$7,X34&gt;Y34)*EXACT($X$7=$Y$7,X34=Y34)*EXACT($X$7&lt;$Y$7,X34&lt;Y34)),$AN$7,0)))</f>
        <v>2</v>
      </c>
      <c r="AA34" s="15" t="s">
        <v>2</v>
      </c>
      <c r="AB34" s="16" t="s">
        <v>12</v>
      </c>
      <c r="AC34" s="17">
        <f t="shared" si="12"/>
        <v>12</v>
      </c>
      <c r="AD34" s="24"/>
      <c r="AE34" s="22"/>
      <c r="AF34" s="17"/>
      <c r="AG34" s="18">
        <f t="shared" ref="AG34" si="47">E34+H34+K34+N34+Q34+T34+W34+Z34+AC34+AF34</f>
        <v>22</v>
      </c>
      <c r="AH34" s="19">
        <f>'15.Spieltag'!AI34</f>
        <v>81</v>
      </c>
      <c r="AI34" s="20">
        <f t="shared" ref="AI34" si="48">AG34+AH34</f>
        <v>103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7" priority="1">
      <formula>($AG8&gt;40)</formula>
    </cfRule>
  </conditionalFormatting>
  <conditionalFormatting sqref="C4 F4 I4 L4 O4 U4 X4 AA4 C6 I6 L6 R6 X6 AA6">
    <cfRule type="cellIs" dxfId="96" priority="8" operator="equal">
      <formula>"Schalke 04"</formula>
    </cfRule>
  </conditionalFormatting>
  <conditionalFormatting sqref="R4 F6 O6 U6">
    <cfRule type="cellIs" dxfId="95" priority="7" operator="equal">
      <formula>"Schalke 04"</formula>
    </cfRule>
  </conditionalFormatting>
  <conditionalFormatting sqref="AG1:AG1048576">
    <cfRule type="top10" dxfId="94" priority="3" rank="3"/>
  </conditionalFormatting>
  <conditionalFormatting sqref="AK6:AK9">
    <cfRule type="top10" dxfId="93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topLeftCell="A13" workbookViewId="0">
      <selection activeCell="AG7" sqref="AG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30</v>
      </c>
      <c r="B4" s="14"/>
      <c r="C4" s="14" t="s">
        <v>58</v>
      </c>
      <c r="F4" s="14" t="s">
        <v>56</v>
      </c>
      <c r="I4" s="14" t="s">
        <v>91</v>
      </c>
      <c r="L4" s="14" t="s">
        <v>57</v>
      </c>
      <c r="O4" s="14" t="s">
        <v>60</v>
      </c>
      <c r="R4" s="14" t="s">
        <v>92</v>
      </c>
      <c r="U4" s="14" t="s">
        <v>64</v>
      </c>
      <c r="X4" s="14" t="s">
        <v>67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94</v>
      </c>
      <c r="I6" s="14" t="s">
        <v>59</v>
      </c>
      <c r="L6" s="14" t="s">
        <v>63</v>
      </c>
      <c r="O6" s="14" t="s">
        <v>62</v>
      </c>
      <c r="R6" s="14" t="s">
        <v>93</v>
      </c>
      <c r="U6" s="14" t="s">
        <v>61</v>
      </c>
      <c r="X6" s="14" t="s">
        <v>66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96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3</v>
      </c>
      <c r="O8" s="15" t="s">
        <v>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 t="s">
        <v>95</v>
      </c>
      <c r="V8" s="16" t="s">
        <v>95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96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'16.Spieltag'!AI8</f>
        <v>306</v>
      </c>
      <c r="AI8" s="20">
        <f t="shared" ref="AI8:AI26" si="9">AG8+AH8</f>
        <v>314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 t="str">
        <f t="shared" si="3"/>
        <v>5</v>
      </c>
      <c r="O9" s="15" t="s">
        <v>2</v>
      </c>
      <c r="P9" s="16" t="s">
        <v>95</v>
      </c>
      <c r="Q9" s="17">
        <f t="shared" si="4"/>
        <v>0</v>
      </c>
      <c r="R9" s="15" t="s">
        <v>12</v>
      </c>
      <c r="S9" s="16" t="s">
        <v>95</v>
      </c>
      <c r="T9" s="17" t="str">
        <f t="shared" si="5"/>
        <v>5</v>
      </c>
      <c r="U9" s="15" t="s">
        <v>2</v>
      </c>
      <c r="V9" s="16" t="s">
        <v>12</v>
      </c>
      <c r="W9" s="17" t="str">
        <f t="shared" si="6"/>
        <v>3</v>
      </c>
      <c r="X9" s="15" t="s">
        <v>12</v>
      </c>
      <c r="Y9" s="16" t="s">
        <v>2</v>
      </c>
      <c r="Z9" s="17">
        <f t="shared" si="7"/>
        <v>0</v>
      </c>
      <c r="AA9" s="15" t="s">
        <v>95</v>
      </c>
      <c r="AB9" s="16" t="s">
        <v>2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13</v>
      </c>
      <c r="AH9" s="19">
        <f>'16.Spieltag'!AI9</f>
        <v>234</v>
      </c>
      <c r="AI9" s="20">
        <f t="shared" si="9"/>
        <v>247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95</v>
      </c>
      <c r="J10" s="16" t="s">
        <v>12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 t="str">
        <f t="shared" si="5"/>
        <v>5</v>
      </c>
      <c r="U10" s="15" t="s">
        <v>95</v>
      </c>
      <c r="V10" s="16" t="s">
        <v>12</v>
      </c>
      <c r="W10" s="17">
        <f t="shared" si="6"/>
        <v>0</v>
      </c>
      <c r="X10" s="15" t="s">
        <v>95</v>
      </c>
      <c r="Y10" s="16" t="s">
        <v>12</v>
      </c>
      <c r="Z10" s="17">
        <f t="shared" si="7"/>
        <v>0</v>
      </c>
      <c r="AA10" s="15" t="s">
        <v>96</v>
      </c>
      <c r="AB10" s="16" t="s">
        <v>12</v>
      </c>
      <c r="AC10" s="17">
        <f t="shared" si="12"/>
        <v>0</v>
      </c>
      <c r="AD10" s="24"/>
      <c r="AE10" s="22"/>
      <c r="AF10" s="17"/>
      <c r="AG10" s="18">
        <f t="shared" si="8"/>
        <v>10</v>
      </c>
      <c r="AH10" s="19">
        <f>'16.Spieltag'!AI10</f>
        <v>325</v>
      </c>
      <c r="AI10" s="20">
        <f t="shared" si="9"/>
        <v>335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95</v>
      </c>
      <c r="J11" s="16" t="s">
        <v>95</v>
      </c>
      <c r="K11" s="17" t="str">
        <f t="shared" si="2"/>
        <v>3</v>
      </c>
      <c r="L11" s="15" t="s">
        <v>95</v>
      </c>
      <c r="M11" s="16" t="s">
        <v>96</v>
      </c>
      <c r="N11" s="17" t="str">
        <f t="shared" si="3"/>
        <v>3</v>
      </c>
      <c r="O11" s="15" t="s">
        <v>95</v>
      </c>
      <c r="P11" s="16" t="s">
        <v>12</v>
      </c>
      <c r="Q11" s="17" t="str">
        <f t="shared" si="4"/>
        <v>3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96</v>
      </c>
      <c r="W11" s="17" t="str">
        <f t="shared" si="6"/>
        <v>3</v>
      </c>
      <c r="X11" s="15" t="s">
        <v>95</v>
      </c>
      <c r="Y11" s="16" t="s">
        <v>12</v>
      </c>
      <c r="Z11" s="17">
        <f t="shared" si="7"/>
        <v>0</v>
      </c>
      <c r="AA11" s="15" t="s">
        <v>96</v>
      </c>
      <c r="AB11" s="16" t="s">
        <v>2</v>
      </c>
      <c r="AC11" s="17">
        <f t="shared" si="12"/>
        <v>0</v>
      </c>
      <c r="AD11" s="23"/>
      <c r="AE11" s="22"/>
      <c r="AF11" s="17"/>
      <c r="AG11" s="18">
        <f t="shared" si="8"/>
        <v>12</v>
      </c>
      <c r="AH11" s="19">
        <f>'16.Spieltag'!AI11</f>
        <v>274</v>
      </c>
      <c r="AI11" s="20">
        <f t="shared" si="9"/>
        <v>286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 t="str">
        <f t="shared" si="1"/>
        <v>5</v>
      </c>
      <c r="I12" s="15" t="s">
        <v>12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12</v>
      </c>
      <c r="Q12" s="17">
        <f t="shared" si="4"/>
        <v>0</v>
      </c>
      <c r="R12" s="15" t="s">
        <v>2</v>
      </c>
      <c r="S12" s="16" t="s">
        <v>95</v>
      </c>
      <c r="T12" s="17" t="str">
        <f t="shared" si="5"/>
        <v>2</v>
      </c>
      <c r="U12" s="15" t="s">
        <v>12</v>
      </c>
      <c r="V12" s="16" t="s">
        <v>95</v>
      </c>
      <c r="W12" s="17" t="str">
        <f t="shared" si="6"/>
        <v>5</v>
      </c>
      <c r="X12" s="15" t="s">
        <v>95</v>
      </c>
      <c r="Y12" s="16" t="s">
        <v>2</v>
      </c>
      <c r="Z12" s="17">
        <f t="shared" si="7"/>
        <v>0</v>
      </c>
      <c r="AA12" s="15" t="s">
        <v>96</v>
      </c>
      <c r="AB12" s="16" t="s">
        <v>12</v>
      </c>
      <c r="AC12" s="17">
        <f t="shared" si="12"/>
        <v>0</v>
      </c>
      <c r="AD12" s="24"/>
      <c r="AE12" s="22"/>
      <c r="AF12" s="17"/>
      <c r="AG12" s="18">
        <f t="shared" si="8"/>
        <v>19</v>
      </c>
      <c r="AH12" s="19">
        <f>'16.Spieltag'!AI12</f>
        <v>283</v>
      </c>
      <c r="AI12" s="20">
        <f t="shared" si="9"/>
        <v>302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1"/>
        <v>0</v>
      </c>
      <c r="F13" s="15" t="s">
        <v>95</v>
      </c>
      <c r="G13" s="16" t="s">
        <v>12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95</v>
      </c>
      <c r="N13" s="17">
        <f t="shared" si="3"/>
        <v>0</v>
      </c>
      <c r="O13" s="15" t="s">
        <v>12</v>
      </c>
      <c r="P13" s="16" t="s">
        <v>96</v>
      </c>
      <c r="Q13" s="17">
        <f t="shared" si="4"/>
        <v>0</v>
      </c>
      <c r="R13" s="15" t="s">
        <v>12</v>
      </c>
      <c r="S13" s="16" t="s">
        <v>2</v>
      </c>
      <c r="T13" s="17">
        <f t="shared" si="5"/>
        <v>0</v>
      </c>
      <c r="U13" s="15" t="s">
        <v>2</v>
      </c>
      <c r="V13" s="16" t="s">
        <v>95</v>
      </c>
      <c r="W13" s="17" t="str">
        <f t="shared" si="6"/>
        <v>2</v>
      </c>
      <c r="X13" s="15" t="s">
        <v>96</v>
      </c>
      <c r="Y13" s="16" t="s">
        <v>97</v>
      </c>
      <c r="Z13" s="17">
        <f t="shared" si="7"/>
        <v>0</v>
      </c>
      <c r="AA13" s="15" t="s">
        <v>95</v>
      </c>
      <c r="AB13" s="16" t="s">
        <v>2</v>
      </c>
      <c r="AC13" s="17">
        <f t="shared" si="12"/>
        <v>0</v>
      </c>
      <c r="AD13" s="24"/>
      <c r="AE13" s="22"/>
      <c r="AF13" s="17"/>
      <c r="AG13" s="18">
        <f t="shared" si="8"/>
        <v>2</v>
      </c>
      <c r="AH13" s="19">
        <f>'16.Spieltag'!AI13</f>
        <v>250</v>
      </c>
      <c r="AI13" s="20">
        <f t="shared" si="9"/>
        <v>252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'16.Spieltag'!AI14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96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4"/>
        <v>0</v>
      </c>
      <c r="R15" s="15" t="s">
        <v>12</v>
      </c>
      <c r="S15" s="16" t="s">
        <v>95</v>
      </c>
      <c r="T15" s="17" t="str">
        <f t="shared" si="5"/>
        <v>5</v>
      </c>
      <c r="U15" s="15" t="s">
        <v>95</v>
      </c>
      <c r="V15" s="16" t="s">
        <v>12</v>
      </c>
      <c r="W15" s="17">
        <f t="shared" si="6"/>
        <v>0</v>
      </c>
      <c r="X15" s="15" t="s">
        <v>96</v>
      </c>
      <c r="Y15" s="16" t="s">
        <v>12</v>
      </c>
      <c r="Z15" s="17">
        <f t="shared" si="7"/>
        <v>0</v>
      </c>
      <c r="AA15" s="15" t="s">
        <v>95</v>
      </c>
      <c r="AB15" s="16" t="s">
        <v>2</v>
      </c>
      <c r="AC15" s="17">
        <f t="shared" si="12"/>
        <v>0</v>
      </c>
      <c r="AD15" s="24"/>
      <c r="AE15" s="22"/>
      <c r="AF15" s="17"/>
      <c r="AG15" s="18">
        <f t="shared" si="8"/>
        <v>10</v>
      </c>
      <c r="AH15" s="19">
        <f>'16.Spieltag'!AI15</f>
        <v>314</v>
      </c>
      <c r="AI15" s="20">
        <f t="shared" si="9"/>
        <v>324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5</v>
      </c>
      <c r="X16" s="15" t="s">
        <v>95</v>
      </c>
      <c r="Y16" s="16" t="s">
        <v>12</v>
      </c>
      <c r="Z16" s="17">
        <f t="shared" si="7"/>
        <v>0</v>
      </c>
      <c r="AA16" s="15" t="s">
        <v>96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8"/>
        <v>5</v>
      </c>
      <c r="AH16" s="19">
        <f>'16.Spieltag'!AI16</f>
        <v>282</v>
      </c>
      <c r="AI16" s="20">
        <f t="shared" si="9"/>
        <v>287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95</v>
      </c>
      <c r="H17" s="17">
        <f t="shared" si="1"/>
        <v>0</v>
      </c>
      <c r="I17" s="15" t="s">
        <v>2</v>
      </c>
      <c r="J17" s="16" t="s">
        <v>95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2</v>
      </c>
      <c r="P17" s="16" t="s">
        <v>12</v>
      </c>
      <c r="Q17" s="17">
        <f t="shared" si="4"/>
        <v>0</v>
      </c>
      <c r="R17" s="15" t="s">
        <v>12</v>
      </c>
      <c r="S17" s="16" t="s">
        <v>95</v>
      </c>
      <c r="T17" s="17" t="str">
        <f t="shared" si="5"/>
        <v>5</v>
      </c>
      <c r="U17" s="15" t="s">
        <v>95</v>
      </c>
      <c r="V17" s="16" t="s">
        <v>12</v>
      </c>
      <c r="W17" s="17">
        <f t="shared" si="6"/>
        <v>0</v>
      </c>
      <c r="X17" s="15" t="s">
        <v>95</v>
      </c>
      <c r="Y17" s="16" t="s">
        <v>12</v>
      </c>
      <c r="Z17" s="17">
        <f t="shared" si="7"/>
        <v>0</v>
      </c>
      <c r="AA17" s="15" t="s">
        <v>96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'16.Spieltag'!AI17</f>
        <v>213</v>
      </c>
      <c r="AI17" s="20">
        <f t="shared" si="9"/>
        <v>223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2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95</v>
      </c>
      <c r="N18" s="17" t="str">
        <f t="shared" si="3"/>
        <v>5</v>
      </c>
      <c r="O18" s="15" t="s">
        <v>12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 t="str">
        <f t="shared" si="5"/>
        <v>2</v>
      </c>
      <c r="U18" s="15" t="s">
        <v>95</v>
      </c>
      <c r="V18" s="16" t="s">
        <v>95</v>
      </c>
      <c r="W18" s="17">
        <f t="shared" si="6"/>
        <v>0</v>
      </c>
      <c r="X18" s="15" t="s">
        <v>96</v>
      </c>
      <c r="Y18" s="16" t="s">
        <v>12</v>
      </c>
      <c r="Z18" s="17">
        <f t="shared" si="7"/>
        <v>0</v>
      </c>
      <c r="AA18" s="15" t="s">
        <v>95</v>
      </c>
      <c r="AB18" s="16" t="s">
        <v>12</v>
      </c>
      <c r="AC18" s="17">
        <f t="shared" si="12"/>
        <v>0</v>
      </c>
      <c r="AD18" s="24"/>
      <c r="AE18" s="22"/>
      <c r="AF18" s="17"/>
      <c r="AG18" s="18">
        <f t="shared" si="8"/>
        <v>7</v>
      </c>
      <c r="AH18" s="19">
        <f>'16.Spieltag'!AI18</f>
        <v>294</v>
      </c>
      <c r="AI18" s="20">
        <f t="shared" si="9"/>
        <v>301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7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2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>
        <f t="shared" si="4"/>
        <v>0</v>
      </c>
      <c r="R19" s="15" t="s">
        <v>12</v>
      </c>
      <c r="S19" s="16" t="s">
        <v>95</v>
      </c>
      <c r="T19" s="17" t="str">
        <f t="shared" si="5"/>
        <v>5</v>
      </c>
      <c r="U19" s="15" t="s">
        <v>95</v>
      </c>
      <c r="V19" s="16" t="s">
        <v>12</v>
      </c>
      <c r="W19" s="17">
        <f t="shared" si="6"/>
        <v>0</v>
      </c>
      <c r="X19" s="15" t="s">
        <v>96</v>
      </c>
      <c r="Y19" s="16" t="s">
        <v>12</v>
      </c>
      <c r="Z19" s="17">
        <f t="shared" si="7"/>
        <v>0</v>
      </c>
      <c r="AA19" s="15" t="s">
        <v>96</v>
      </c>
      <c r="AB19" s="16" t="s">
        <v>95</v>
      </c>
      <c r="AC19" s="17">
        <f t="shared" si="12"/>
        <v>0</v>
      </c>
      <c r="AD19" s="24"/>
      <c r="AE19" s="22"/>
      <c r="AF19" s="17"/>
      <c r="AG19" s="18">
        <f>E19+H19+K19+N19+Q19+T19+W19+Z19+AC19+AF19</f>
        <v>10</v>
      </c>
      <c r="AH19" s="19">
        <f>'16.Spieltag'!AI19</f>
        <v>297</v>
      </c>
      <c r="AI19" s="20">
        <f t="shared" si="9"/>
        <v>307</v>
      </c>
      <c r="AJ19" s="21">
        <f t="shared" si="10"/>
        <v>7</v>
      </c>
      <c r="AK19" s="1"/>
    </row>
    <row r="20" spans="1:37" ht="24.95" customHeight="1" thickBot="1" x14ac:dyDescent="0.25">
      <c r="A20" s="25">
        <f t="shared" si="13"/>
        <v>16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5</v>
      </c>
      <c r="F20" s="15" t="s">
        <v>2</v>
      </c>
      <c r="G20" s="16" t="s">
        <v>95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 t="str">
        <f t="shared" si="3"/>
        <v>3</v>
      </c>
      <c r="O20" s="15" t="s">
        <v>95</v>
      </c>
      <c r="P20" s="16" t="s">
        <v>12</v>
      </c>
      <c r="Q20" s="17" t="str">
        <f t="shared" si="4"/>
        <v>3</v>
      </c>
      <c r="R20" s="15" t="s">
        <v>12</v>
      </c>
      <c r="S20" s="16" t="s">
        <v>95</v>
      </c>
      <c r="T20" s="17" t="str">
        <f t="shared" si="5"/>
        <v>5</v>
      </c>
      <c r="U20" s="15" t="s">
        <v>12</v>
      </c>
      <c r="V20" s="16" t="s">
        <v>96</v>
      </c>
      <c r="W20" s="17" t="str">
        <f t="shared" si="6"/>
        <v>2</v>
      </c>
      <c r="X20" s="15" t="s">
        <v>95</v>
      </c>
      <c r="Y20" s="16" t="s">
        <v>2</v>
      </c>
      <c r="Z20" s="17">
        <f t="shared" si="7"/>
        <v>0</v>
      </c>
      <c r="AA20" s="15" t="s">
        <v>95</v>
      </c>
      <c r="AB20" s="16" t="s">
        <v>12</v>
      </c>
      <c r="AC20" s="17">
        <f t="shared" si="12"/>
        <v>0</v>
      </c>
      <c r="AD20" s="24"/>
      <c r="AE20" s="22"/>
      <c r="AF20" s="17"/>
      <c r="AG20" s="18">
        <f>E20+H20+K20+N20+Q20+T20+W20+Z20+AC20+AF20</f>
        <v>18</v>
      </c>
      <c r="AH20" s="19">
        <f>'16.Spieltag'!AI20</f>
        <v>264</v>
      </c>
      <c r="AI20" s="20">
        <f t="shared" si="9"/>
        <v>282</v>
      </c>
      <c r="AJ20" s="21">
        <f t="shared" si="10"/>
        <v>16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12</v>
      </c>
      <c r="Q21" s="17">
        <f t="shared" si="4"/>
        <v>0</v>
      </c>
      <c r="R21" s="15" t="s">
        <v>12</v>
      </c>
      <c r="S21" s="16" t="s">
        <v>96</v>
      </c>
      <c r="T21" s="17" t="str">
        <f t="shared" si="5"/>
        <v>2</v>
      </c>
      <c r="U21" s="15" t="s">
        <v>95</v>
      </c>
      <c r="V21" s="16" t="s">
        <v>95</v>
      </c>
      <c r="W21" s="17">
        <f t="shared" si="6"/>
        <v>0</v>
      </c>
      <c r="X21" s="15" t="s">
        <v>95</v>
      </c>
      <c r="Y21" s="16" t="s">
        <v>95</v>
      </c>
      <c r="Z21" s="17" t="str">
        <f t="shared" si="7"/>
        <v>5</v>
      </c>
      <c r="AA21" s="15" t="s">
        <v>96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>E21+H21+K21+N21+Q21+T21+W21+Z21+AC21+AF21</f>
        <v>22</v>
      </c>
      <c r="AH21" s="19">
        <f>'16.Spieltag'!AI21</f>
        <v>302</v>
      </c>
      <c r="AI21" s="20">
        <f t="shared" si="9"/>
        <v>324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10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96</v>
      </c>
      <c r="T22" s="17" t="str">
        <f t="shared" si="5"/>
        <v>2</v>
      </c>
      <c r="U22" s="15" t="s">
        <v>12</v>
      </c>
      <c r="V22" s="16" t="s">
        <v>95</v>
      </c>
      <c r="W22" s="17" t="str">
        <f t="shared" si="6"/>
        <v>5</v>
      </c>
      <c r="X22" s="15" t="s">
        <v>95</v>
      </c>
      <c r="Y22" s="16" t="s">
        <v>96</v>
      </c>
      <c r="Z22" s="17">
        <f t="shared" si="7"/>
        <v>0</v>
      </c>
      <c r="AA22" s="15" t="s">
        <v>95</v>
      </c>
      <c r="AB22" s="16" t="s">
        <v>12</v>
      </c>
      <c r="AC22" s="17">
        <f t="shared" si="12"/>
        <v>0</v>
      </c>
      <c r="AD22" s="24"/>
      <c r="AE22" s="22"/>
      <c r="AF22" s="17"/>
      <c r="AG22" s="18">
        <f>E22+H22+K22+N22+Q22+T22+W22+Z22+AC22+AF22</f>
        <v>12</v>
      </c>
      <c r="AH22" s="19">
        <f>'16.Spieltag'!AI22</f>
        <v>290</v>
      </c>
      <c r="AI22" s="20">
        <f t="shared" si="9"/>
        <v>302</v>
      </c>
      <c r="AJ22" s="21">
        <f t="shared" si="10"/>
        <v>10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12</v>
      </c>
      <c r="E23" s="17" t="str">
        <f t="shared" si="11"/>
        <v>5</v>
      </c>
      <c r="F23" s="15" t="s">
        <v>12</v>
      </c>
      <c r="G23" s="16" t="s">
        <v>96</v>
      </c>
      <c r="H23" s="17">
        <f t="shared" si="1"/>
        <v>0</v>
      </c>
      <c r="I23" s="15" t="s">
        <v>95</v>
      </c>
      <c r="J23" s="16" t="s">
        <v>95</v>
      </c>
      <c r="K23" s="17" t="str">
        <f t="shared" si="2"/>
        <v>3</v>
      </c>
      <c r="L23" s="15" t="s">
        <v>12</v>
      </c>
      <c r="M23" s="16" t="s">
        <v>95</v>
      </c>
      <c r="N23" s="17" t="str">
        <f t="shared" si="3"/>
        <v>5</v>
      </c>
      <c r="O23" s="15" t="s">
        <v>2</v>
      </c>
      <c r="P23" s="16" t="s">
        <v>95</v>
      </c>
      <c r="Q23" s="17">
        <f t="shared" si="4"/>
        <v>0</v>
      </c>
      <c r="R23" s="15" t="s">
        <v>12</v>
      </c>
      <c r="S23" s="16" t="s">
        <v>95</v>
      </c>
      <c r="T23" s="17" t="str">
        <f t="shared" si="5"/>
        <v>5</v>
      </c>
      <c r="U23" s="15" t="s">
        <v>95</v>
      </c>
      <c r="V23" s="16" t="s">
        <v>12</v>
      </c>
      <c r="W23" s="17">
        <f t="shared" si="6"/>
        <v>0</v>
      </c>
      <c r="X23" s="15" t="s">
        <v>95</v>
      </c>
      <c r="Y23" s="16" t="s">
        <v>12</v>
      </c>
      <c r="Z23" s="17">
        <f t="shared" si="7"/>
        <v>0</v>
      </c>
      <c r="AA23" s="15" t="s">
        <v>96</v>
      </c>
      <c r="AB23" s="16" t="s">
        <v>2</v>
      </c>
      <c r="AC23" s="17">
        <f t="shared" si="12"/>
        <v>0</v>
      </c>
      <c r="AD23" s="24"/>
      <c r="AE23" s="22"/>
      <c r="AF23" s="17"/>
      <c r="AG23" s="18">
        <f>E23+H23+K23+N23+Q23+T23+W23+Z23+AC23+AF23</f>
        <v>18</v>
      </c>
      <c r="AH23" s="19">
        <f>'16.Spieltag'!AI23</f>
        <v>197</v>
      </c>
      <c r="AI23" s="20">
        <f t="shared" si="9"/>
        <v>215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>
        <f t="shared" si="2"/>
        <v>0</v>
      </c>
      <c r="L24" s="15" t="s">
        <v>12</v>
      </c>
      <c r="M24" s="16" t="s">
        <v>12</v>
      </c>
      <c r="N24" s="17">
        <f t="shared" si="3"/>
        <v>0</v>
      </c>
      <c r="O24" s="15" t="s">
        <v>96</v>
      </c>
      <c r="P24" s="16" t="s">
        <v>96</v>
      </c>
      <c r="Q24" s="17">
        <f t="shared" si="4"/>
        <v>0</v>
      </c>
      <c r="R24" s="15" t="s">
        <v>12</v>
      </c>
      <c r="S24" s="16" t="s">
        <v>12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3</v>
      </c>
      <c r="X24" s="15" t="s">
        <v>95</v>
      </c>
      <c r="Y24" s="16" t="s">
        <v>95</v>
      </c>
      <c r="Z24" s="17" t="str">
        <f t="shared" si="7"/>
        <v>5</v>
      </c>
      <c r="AA24" s="15" t="s">
        <v>96</v>
      </c>
      <c r="AB24" s="16" t="s">
        <v>12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8</v>
      </c>
      <c r="AH24" s="19">
        <f>'16.Spieltag'!AI24</f>
        <v>295</v>
      </c>
      <c r="AI24" s="20">
        <f t="shared" si="9"/>
        <v>303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3</v>
      </c>
      <c r="O25" s="15" t="s">
        <v>2</v>
      </c>
      <c r="P25" s="16" t="s">
        <v>95</v>
      </c>
      <c r="Q25" s="17">
        <f t="shared" si="4"/>
        <v>0</v>
      </c>
      <c r="R25" s="15" t="s">
        <v>12</v>
      </c>
      <c r="S25" s="16" t="s">
        <v>96</v>
      </c>
      <c r="T25" s="17" t="str">
        <f t="shared" si="5"/>
        <v>2</v>
      </c>
      <c r="U25" s="15" t="s">
        <v>95</v>
      </c>
      <c r="V25" s="16" t="s">
        <v>12</v>
      </c>
      <c r="W25" s="17">
        <f t="shared" si="6"/>
        <v>0</v>
      </c>
      <c r="X25" s="15" t="s">
        <v>96</v>
      </c>
      <c r="Y25" s="16" t="s">
        <v>95</v>
      </c>
      <c r="Z25" s="17">
        <f t="shared" si="7"/>
        <v>0</v>
      </c>
      <c r="AA25" s="15" t="s">
        <v>96</v>
      </c>
      <c r="AB25" s="16" t="s">
        <v>12</v>
      </c>
      <c r="AC25" s="17">
        <f t="shared" si="12"/>
        <v>0</v>
      </c>
      <c r="AD25" s="24"/>
      <c r="AE25" s="22"/>
      <c r="AF25" s="17"/>
      <c r="AG25" s="18">
        <f t="shared" si="14"/>
        <v>5</v>
      </c>
      <c r="AH25" s="19">
        <f>'16.Spieltag'!AI25</f>
        <v>302</v>
      </c>
      <c r="AI25" s="20">
        <f t="shared" si="9"/>
        <v>307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12</v>
      </c>
      <c r="E26" s="17" t="str">
        <f t="shared" si="11"/>
        <v>5</v>
      </c>
      <c r="F26" s="15" t="s">
        <v>12</v>
      </c>
      <c r="G26" s="16" t="s">
        <v>12</v>
      </c>
      <c r="H26" s="17" t="str">
        <f t="shared" si="1"/>
        <v>3</v>
      </c>
      <c r="I26" s="15" t="s">
        <v>12</v>
      </c>
      <c r="J26" s="16" t="s">
        <v>95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 t="str">
        <f t="shared" si="4"/>
        <v>3</v>
      </c>
      <c r="R26" s="15" t="s">
        <v>95</v>
      </c>
      <c r="S26" s="16" t="s">
        <v>12</v>
      </c>
      <c r="T26" s="17">
        <f t="shared" si="5"/>
        <v>0</v>
      </c>
      <c r="U26" s="15" t="s">
        <v>12</v>
      </c>
      <c r="V26" s="16" t="s">
        <v>95</v>
      </c>
      <c r="W26" s="17" t="str">
        <f t="shared" si="6"/>
        <v>5</v>
      </c>
      <c r="X26" s="15" t="s">
        <v>95</v>
      </c>
      <c r="Y26" s="16" t="s">
        <v>95</v>
      </c>
      <c r="Z26" s="17" t="str">
        <f t="shared" si="7"/>
        <v>5</v>
      </c>
      <c r="AA26" s="15" t="s">
        <v>96</v>
      </c>
      <c r="AB26" s="16" t="s">
        <v>97</v>
      </c>
      <c r="AC26" s="17">
        <f t="shared" si="12"/>
        <v>0</v>
      </c>
      <c r="AD26" s="24"/>
      <c r="AE26" s="22"/>
      <c r="AF26" s="17"/>
      <c r="AG26" s="18">
        <f t="shared" si="14"/>
        <v>26</v>
      </c>
      <c r="AH26" s="19">
        <f>'16.Spieltag'!AI26</f>
        <v>273</v>
      </c>
      <c r="AI26" s="20">
        <f t="shared" si="9"/>
        <v>299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12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2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12"/>
        <v>0</v>
      </c>
      <c r="AD27" s="24"/>
      <c r="AE27" s="22"/>
      <c r="AF27" s="17"/>
      <c r="AG27" s="18">
        <f t="shared" ref="AG27:AG32" si="25">E27+H27+K27+N27+Q27+T27+W27+Z27+AC27+AF27</f>
        <v>3</v>
      </c>
      <c r="AH27" s="19">
        <f>'16.Spieltag'!AI27</f>
        <v>240</v>
      </c>
      <c r="AI27" s="20">
        <f t="shared" ref="AI27:AI32" si="26">AG27+AH27</f>
        <v>243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17"/>
        <v>0</v>
      </c>
      <c r="F28" s="15" t="s">
        <v>12</v>
      </c>
      <c r="G28" s="16" t="s">
        <v>96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95</v>
      </c>
      <c r="N28" s="17" t="str">
        <f t="shared" si="20"/>
        <v>5</v>
      </c>
      <c r="O28" s="15" t="s">
        <v>96</v>
      </c>
      <c r="P28" s="16" t="s">
        <v>95</v>
      </c>
      <c r="Q28" s="17" t="str">
        <f t="shared" si="21"/>
        <v>3</v>
      </c>
      <c r="R28" s="15" t="s">
        <v>95</v>
      </c>
      <c r="S28" s="16" t="s">
        <v>95</v>
      </c>
      <c r="T28" s="17">
        <f t="shared" si="22"/>
        <v>0</v>
      </c>
      <c r="U28" s="15" t="s">
        <v>95</v>
      </c>
      <c r="V28" s="16" t="s">
        <v>96</v>
      </c>
      <c r="W28" s="17" t="str">
        <f t="shared" si="23"/>
        <v>3</v>
      </c>
      <c r="X28" s="15" t="s">
        <v>95</v>
      </c>
      <c r="Y28" s="16" t="s">
        <v>96</v>
      </c>
      <c r="Z28" s="17">
        <f t="shared" si="24"/>
        <v>0</v>
      </c>
      <c r="AA28" s="15" t="s">
        <v>96</v>
      </c>
      <c r="AB28" s="16" t="s">
        <v>2</v>
      </c>
      <c r="AC28" s="17">
        <f t="shared" si="12"/>
        <v>0</v>
      </c>
      <c r="AD28" s="24"/>
      <c r="AE28" s="22"/>
      <c r="AF28" s="17"/>
      <c r="AG28" s="18">
        <f t="shared" si="25"/>
        <v>11</v>
      </c>
      <c r="AH28" s="19">
        <f>'16.Spieltag'!AI28</f>
        <v>231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96</v>
      </c>
      <c r="K29" s="17">
        <f t="shared" si="19"/>
        <v>0</v>
      </c>
      <c r="L29" s="15" t="s">
        <v>12</v>
      </c>
      <c r="M29" s="16" t="s">
        <v>95</v>
      </c>
      <c r="N29" s="17" t="str">
        <f t="shared" si="20"/>
        <v>5</v>
      </c>
      <c r="O29" s="15" t="s">
        <v>12</v>
      </c>
      <c r="P29" s="16" t="s">
        <v>96</v>
      </c>
      <c r="Q29" s="17">
        <f t="shared" si="21"/>
        <v>0</v>
      </c>
      <c r="R29" s="15" t="s">
        <v>12</v>
      </c>
      <c r="S29" s="16" t="s">
        <v>95</v>
      </c>
      <c r="T29" s="17" t="str">
        <f t="shared" si="22"/>
        <v>5</v>
      </c>
      <c r="U29" s="15" t="s">
        <v>95</v>
      </c>
      <c r="V29" s="16" t="s">
        <v>95</v>
      </c>
      <c r="W29" s="17">
        <f t="shared" si="23"/>
        <v>0</v>
      </c>
      <c r="X29" s="15" t="s">
        <v>95</v>
      </c>
      <c r="Y29" s="16" t="s">
        <v>12</v>
      </c>
      <c r="Z29" s="17">
        <f t="shared" si="24"/>
        <v>0</v>
      </c>
      <c r="AA29" s="15" t="s">
        <v>95</v>
      </c>
      <c r="AB29" s="16" t="s">
        <v>12</v>
      </c>
      <c r="AC29" s="17">
        <f t="shared" si="12"/>
        <v>0</v>
      </c>
      <c r="AD29" s="24"/>
      <c r="AE29" s="22"/>
      <c r="AF29" s="17"/>
      <c r="AG29" s="18">
        <f t="shared" si="25"/>
        <v>10</v>
      </c>
      <c r="AH29" s="19">
        <f>'16.Spieltag'!AI29</f>
        <v>312</v>
      </c>
      <c r="AI29" s="20">
        <f t="shared" si="26"/>
        <v>322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17"/>
        <v>5</v>
      </c>
      <c r="F30" s="15" t="s">
        <v>95</v>
      </c>
      <c r="G30" s="16" t="s">
        <v>96</v>
      </c>
      <c r="H30" s="17">
        <f t="shared" si="18"/>
        <v>0</v>
      </c>
      <c r="I30" s="15" t="s">
        <v>95</v>
      </c>
      <c r="J30" s="16" t="s">
        <v>12</v>
      </c>
      <c r="K30" s="17">
        <f t="shared" si="19"/>
        <v>0</v>
      </c>
      <c r="L30" s="15" t="s">
        <v>96</v>
      </c>
      <c r="M30" s="16" t="s">
        <v>12</v>
      </c>
      <c r="N30" s="17">
        <f t="shared" si="20"/>
        <v>0</v>
      </c>
      <c r="O30" s="15" t="s">
        <v>95</v>
      </c>
      <c r="P30" s="16" t="s">
        <v>12</v>
      </c>
      <c r="Q30" s="17" t="str">
        <f t="shared" si="21"/>
        <v>3</v>
      </c>
      <c r="R30" s="15" t="s">
        <v>12</v>
      </c>
      <c r="S30" s="16" t="s">
        <v>96</v>
      </c>
      <c r="T30" s="17" t="str">
        <f t="shared" si="22"/>
        <v>2</v>
      </c>
      <c r="U30" s="15" t="s">
        <v>95</v>
      </c>
      <c r="V30" s="16" t="s">
        <v>96</v>
      </c>
      <c r="W30" s="17" t="str">
        <f t="shared" si="23"/>
        <v>3</v>
      </c>
      <c r="X30" s="15" t="s">
        <v>96</v>
      </c>
      <c r="Y30" s="16" t="s">
        <v>12</v>
      </c>
      <c r="Z30" s="17">
        <f t="shared" si="24"/>
        <v>0</v>
      </c>
      <c r="AA30" s="15" t="s">
        <v>95</v>
      </c>
      <c r="AB30" s="16" t="s">
        <v>2</v>
      </c>
      <c r="AC30" s="17">
        <f t="shared" si="12"/>
        <v>0</v>
      </c>
      <c r="AD30" s="24"/>
      <c r="AE30" s="22"/>
      <c r="AF30" s="17"/>
      <c r="AG30" s="18">
        <f t="shared" si="25"/>
        <v>13</v>
      </c>
      <c r="AH30" s="19">
        <f>'16.Spieltag'!AI30</f>
        <v>246</v>
      </c>
      <c r="AI30" s="20">
        <f t="shared" si="26"/>
        <v>259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7"/>
        <v>0</v>
      </c>
      <c r="F31" s="15" t="s">
        <v>95</v>
      </c>
      <c r="G31" s="16" t="s">
        <v>95</v>
      </c>
      <c r="H31" s="17" t="str">
        <f t="shared" si="18"/>
        <v>5</v>
      </c>
      <c r="I31" s="15" t="s">
        <v>12</v>
      </c>
      <c r="J31" s="16" t="s">
        <v>96</v>
      </c>
      <c r="K31" s="17">
        <f t="shared" si="19"/>
        <v>0</v>
      </c>
      <c r="L31" s="15" t="s">
        <v>12</v>
      </c>
      <c r="M31" s="16" t="s">
        <v>95</v>
      </c>
      <c r="N31" s="17" t="str">
        <f t="shared" si="20"/>
        <v>5</v>
      </c>
      <c r="O31" s="15" t="s">
        <v>12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 t="str">
        <f t="shared" si="22"/>
        <v>5</v>
      </c>
      <c r="U31" s="15" t="s">
        <v>95</v>
      </c>
      <c r="V31" s="16" t="s">
        <v>96</v>
      </c>
      <c r="W31" s="17" t="str">
        <f t="shared" si="23"/>
        <v>3</v>
      </c>
      <c r="X31" s="15" t="s">
        <v>95</v>
      </c>
      <c r="Y31" s="16" t="s">
        <v>95</v>
      </c>
      <c r="Z31" s="17" t="str">
        <f t="shared" si="24"/>
        <v>5</v>
      </c>
      <c r="AA31" s="15" t="s">
        <v>96</v>
      </c>
      <c r="AB31" s="16" t="s">
        <v>12</v>
      </c>
      <c r="AC31" s="17">
        <f t="shared" si="12"/>
        <v>0</v>
      </c>
      <c r="AD31" s="24"/>
      <c r="AE31" s="22"/>
      <c r="AF31" s="17"/>
      <c r="AG31" s="18">
        <f t="shared" si="25"/>
        <v>23</v>
      </c>
      <c r="AH31" s="19">
        <f>'16.Spieltag'!AI31</f>
        <v>312</v>
      </c>
      <c r="AI31" s="20">
        <f t="shared" si="26"/>
        <v>335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7"/>
        <v>0</v>
      </c>
      <c r="F32" s="15" t="s">
        <v>12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20"/>
        <v>0</v>
      </c>
      <c r="O32" s="15" t="s">
        <v>12</v>
      </c>
      <c r="P32" s="16" t="s">
        <v>95</v>
      </c>
      <c r="Q32" s="17">
        <f t="shared" si="21"/>
        <v>0</v>
      </c>
      <c r="R32" s="15" t="s">
        <v>95</v>
      </c>
      <c r="S32" s="16" t="s">
        <v>96</v>
      </c>
      <c r="T32" s="17" t="str">
        <f t="shared" si="22"/>
        <v>3</v>
      </c>
      <c r="U32" s="15" t="s">
        <v>95</v>
      </c>
      <c r="V32" s="16" t="s">
        <v>96</v>
      </c>
      <c r="W32" s="17" t="str">
        <f t="shared" si="23"/>
        <v>3</v>
      </c>
      <c r="X32" s="15" t="s">
        <v>95</v>
      </c>
      <c r="Y32" s="16" t="s">
        <v>95</v>
      </c>
      <c r="Z32" s="17" t="str">
        <f t="shared" si="24"/>
        <v>5</v>
      </c>
      <c r="AA32" s="15" t="s">
        <v>96</v>
      </c>
      <c r="AB32" s="16" t="s">
        <v>12</v>
      </c>
      <c r="AC32" s="17">
        <f t="shared" si="12"/>
        <v>0</v>
      </c>
      <c r="AD32" s="24"/>
      <c r="AE32" s="22"/>
      <c r="AF32" s="17"/>
      <c r="AG32" s="18">
        <f t="shared" si="25"/>
        <v>11</v>
      </c>
      <c r="AH32" s="19">
        <f>'16.Spieltag'!AI32</f>
        <v>243</v>
      </c>
      <c r="AI32" s="20">
        <f t="shared" si="26"/>
        <v>254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12</v>
      </c>
      <c r="E33" s="17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5" t="s">
        <v>95</v>
      </c>
      <c r="G33" s="16" t="s">
        <v>12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5" t="s">
        <v>2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95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2</v>
      </c>
      <c r="Z33" s="17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>
        <f t="shared" si="12"/>
        <v>0</v>
      </c>
      <c r="AD33" s="24"/>
      <c r="AE33" s="22"/>
      <c r="AF33" s="17"/>
      <c r="AG33" s="18">
        <f t="shared" ref="AG33" si="35">E33+H33+K33+N33+Q33+T33+W33+Z33+AC33+AF33</f>
        <v>20</v>
      </c>
      <c r="AH33" s="19">
        <f>'16.Spieltag'!AI33</f>
        <v>249</v>
      </c>
      <c r="AI33" s="20">
        <f t="shared" ref="AI33" si="36">AG33+AH33</f>
        <v>269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0">IF(OR(EXACT($F$7,F34)*(EXACT($G$7,G34)))=TRUE,$AN$9,IF(($G$7-$F$7=G34-F34),$AN$8,IF(OR(EXACT($F$7&gt;$G$7,F34&gt;G34)*EXACT($F$7=$G$7,F34=G34)*EXACT($F$7&lt;$G$7,F34&lt;G34)),$AN$7,0)))</f>
        <v>3</v>
      </c>
      <c r="I34" s="15" t="s">
        <v>2</v>
      </c>
      <c r="J34" s="16" t="s">
        <v>96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96</v>
      </c>
      <c r="Z34" s="17">
        <f t="shared" ref="Z34" si="46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12</v>
      </c>
      <c r="AC34" s="17">
        <f t="shared" si="12"/>
        <v>0</v>
      </c>
      <c r="AD34" s="24"/>
      <c r="AE34" s="22"/>
      <c r="AF34" s="17"/>
      <c r="AG34" s="18">
        <f t="shared" ref="AG34" si="47">E34+H34+K34+N34+Q34+T34+W34+Z34+AC34+AF34</f>
        <v>8</v>
      </c>
      <c r="AH34" s="19">
        <f>'16.Spieltag'!AI34</f>
        <v>103</v>
      </c>
      <c r="AI34" s="20">
        <f t="shared" ref="AI34" si="48">AG34+AH34</f>
        <v>111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2" priority="1">
      <formula>($AG8&gt;40)</formula>
    </cfRule>
  </conditionalFormatting>
  <conditionalFormatting sqref="C4 I4 L4 O4 R4 X4 AA4 F6 L6 O6 R6 AA6">
    <cfRule type="cellIs" dxfId="91" priority="7" operator="equal">
      <formula>"Schalke 04"</formula>
    </cfRule>
  </conditionalFormatting>
  <conditionalFormatting sqref="F4 U4 C6 I6 U6 X6">
    <cfRule type="cellIs" dxfId="90" priority="8" operator="equal">
      <formula>"Schalke 04"</formula>
    </cfRule>
  </conditionalFormatting>
  <conditionalFormatting sqref="AG1:AG1048576">
    <cfRule type="top10" dxfId="89" priority="3" rank="3"/>
  </conditionalFormatting>
  <conditionalFormatting sqref="AK6:AK9">
    <cfRule type="top10" dxfId="88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topLeftCell="B1" workbookViewId="0">
      <selection activeCell="T17" sqref="T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1"/>
      <c r="H1" s="1"/>
      <c r="K1" s="1"/>
      <c r="N1" s="1"/>
      <c r="Q1" s="1"/>
      <c r="T1" s="1"/>
      <c r="W1" s="1"/>
      <c r="Z1" s="1"/>
      <c r="AC1" s="1"/>
      <c r="AE1" s="62"/>
      <c r="AF1" s="62"/>
      <c r="AJ1" s="28"/>
    </row>
    <row r="2" spans="1:40" ht="12" x14ac:dyDescent="0.2">
      <c r="B2" s="14"/>
      <c r="AD2" s="57"/>
      <c r="AE2" s="63"/>
      <c r="AF2" s="63"/>
    </row>
    <row r="3" spans="1:40" ht="12" x14ac:dyDescent="0.2">
      <c r="B3" s="14"/>
      <c r="E3" s="11"/>
      <c r="H3" s="1"/>
      <c r="K3" s="1"/>
      <c r="N3" s="1"/>
      <c r="Q3" s="1"/>
      <c r="T3" s="1"/>
      <c r="W3" s="1"/>
      <c r="Z3" s="1"/>
      <c r="AC3" s="1"/>
      <c r="AE3" s="62"/>
      <c r="AF3" s="62"/>
    </row>
    <row r="4" spans="1:40" ht="16.5" thickBot="1" x14ac:dyDescent="0.3">
      <c r="A4" s="2" t="s">
        <v>31</v>
      </c>
      <c r="B4" s="14"/>
      <c r="C4" s="14" t="s">
        <v>57</v>
      </c>
      <c r="F4" s="14" t="s">
        <v>65</v>
      </c>
      <c r="I4" s="14" t="s">
        <v>64</v>
      </c>
      <c r="L4" s="14" t="s">
        <v>67</v>
      </c>
      <c r="O4" s="14" t="s">
        <v>93</v>
      </c>
      <c r="R4" s="14" t="s">
        <v>56</v>
      </c>
      <c r="U4" s="14" t="s">
        <v>92</v>
      </c>
      <c r="X4" s="14" t="s">
        <v>91</v>
      </c>
      <c r="AA4" s="14" t="s">
        <v>60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94</v>
      </c>
      <c r="F6" s="14" t="s">
        <v>62</v>
      </c>
      <c r="I6" s="14" t="s">
        <v>66</v>
      </c>
      <c r="L6" s="14" t="s">
        <v>59</v>
      </c>
      <c r="O6" s="14" t="s">
        <v>63</v>
      </c>
      <c r="R6" s="14" t="s">
        <v>11</v>
      </c>
      <c r="U6" s="14" t="s">
        <v>58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2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2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2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12</v>
      </c>
      <c r="AH8" s="19">
        <f>'17.Spieltag'!AI8</f>
        <v>314</v>
      </c>
      <c r="AI8" s="20">
        <f t="shared" ref="AI8:AI26" si="9">AG8+AH8</f>
        <v>326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12</v>
      </c>
      <c r="H9" s="17">
        <f t="shared" si="1"/>
        <v>0</v>
      </c>
      <c r="I9" s="15" t="s">
        <v>12</v>
      </c>
      <c r="J9" s="16" t="s">
        <v>95</v>
      </c>
      <c r="K9" s="17" t="str">
        <f t="shared" si="2"/>
        <v>3</v>
      </c>
      <c r="L9" s="15" t="s">
        <v>96</v>
      </c>
      <c r="M9" s="16" t="s">
        <v>12</v>
      </c>
      <c r="N9" s="17" t="str">
        <f t="shared" si="3"/>
        <v>5</v>
      </c>
      <c r="O9" s="15" t="s">
        <v>95</v>
      </c>
      <c r="P9" s="16" t="s">
        <v>96</v>
      </c>
      <c r="Q9" s="17" t="str">
        <f t="shared" si="4"/>
        <v>2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12</v>
      </c>
      <c r="W9" s="17">
        <f t="shared" si="5"/>
        <v>0</v>
      </c>
      <c r="X9" s="15" t="s">
        <v>96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10</v>
      </c>
      <c r="AH9" s="19">
        <f>'17.Spieltag'!AI9</f>
        <v>247</v>
      </c>
      <c r="AI9" s="20">
        <f t="shared" si="9"/>
        <v>257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95</v>
      </c>
      <c r="M10" s="16" t="s">
        <v>12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12</v>
      </c>
      <c r="AH10" s="19">
        <f>'17.Spieltag'!AI10</f>
        <v>335</v>
      </c>
      <c r="AI10" s="20">
        <f t="shared" si="9"/>
        <v>347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12</v>
      </c>
      <c r="H11" s="17" t="str">
        <f t="shared" si="1"/>
        <v>2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2</v>
      </c>
      <c r="T11" s="17">
        <f t="shared" si="12"/>
        <v>0</v>
      </c>
      <c r="U11" s="15" t="s">
        <v>12</v>
      </c>
      <c r="V11" s="16" t="s">
        <v>12</v>
      </c>
      <c r="W11" s="17">
        <f t="shared" si="5"/>
        <v>0</v>
      </c>
      <c r="X11" s="15" t="s">
        <v>96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7</v>
      </c>
      <c r="AH11" s="19">
        <f>'17.Spieltag'!AI11</f>
        <v>286</v>
      </c>
      <c r="AI11" s="20">
        <f t="shared" si="9"/>
        <v>293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96</v>
      </c>
      <c r="S12" s="16" t="s">
        <v>12</v>
      </c>
      <c r="T12" s="17">
        <f t="shared" si="12"/>
        <v>0</v>
      </c>
      <c r="U12" s="15" t="s">
        <v>12</v>
      </c>
      <c r="V12" s="16" t="s">
        <v>12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'17.Spieltag'!AI12</f>
        <v>302</v>
      </c>
      <c r="AI12" s="20">
        <f t="shared" si="9"/>
        <v>307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95</v>
      </c>
      <c r="G13" s="16" t="s">
        <v>2</v>
      </c>
      <c r="H13" s="17" t="str">
        <f t="shared" si="1"/>
        <v>2</v>
      </c>
      <c r="I13" s="15" t="s">
        <v>95</v>
      </c>
      <c r="J13" s="16" t="s">
        <v>96</v>
      </c>
      <c r="K13" s="17" t="str">
        <f t="shared" si="2"/>
        <v>3</v>
      </c>
      <c r="L13" s="15" t="s">
        <v>95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95</v>
      </c>
      <c r="AB13" s="16" t="s">
        <v>97</v>
      </c>
      <c r="AC13" s="17">
        <f t="shared" si="7"/>
        <v>0</v>
      </c>
      <c r="AD13" s="24"/>
      <c r="AE13" s="22"/>
      <c r="AF13" s="17"/>
      <c r="AG13" s="18">
        <f t="shared" si="8"/>
        <v>9</v>
      </c>
      <c r="AH13" s="19">
        <f>'17.Spieltag'!AI13</f>
        <v>252</v>
      </c>
      <c r="AI13" s="20">
        <f t="shared" si="9"/>
        <v>261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'17.Spieltag'!AI14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"/>
        <v>0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>
        <f t="shared" si="12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>
        <f t="shared" si="6"/>
        <v>0</v>
      </c>
      <c r="AA15" s="15" t="s">
        <v>12</v>
      </c>
      <c r="AB15" s="16" t="s">
        <v>95</v>
      </c>
      <c r="AC15" s="17" t="str">
        <f t="shared" si="7"/>
        <v>2</v>
      </c>
      <c r="AD15" s="24"/>
      <c r="AE15" s="22"/>
      <c r="AF15" s="17"/>
      <c r="AG15" s="18">
        <f t="shared" si="8"/>
        <v>7</v>
      </c>
      <c r="AH15" s="19">
        <f>'17.Spieltag'!AI15</f>
        <v>324</v>
      </c>
      <c r="AI15" s="20">
        <f t="shared" si="9"/>
        <v>331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3</v>
      </c>
      <c r="L16" s="15" t="s">
        <v>95</v>
      </c>
      <c r="M16" s="16" t="s">
        <v>2</v>
      </c>
      <c r="N16" s="17" t="str">
        <f t="shared" si="3"/>
        <v>3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>
        <f t="shared" si="5"/>
        <v>0</v>
      </c>
      <c r="X16" s="15" t="s">
        <v>95</v>
      </c>
      <c r="Y16" s="16" t="s">
        <v>95</v>
      </c>
      <c r="Z16" s="17" t="str">
        <f t="shared" si="6"/>
        <v>3</v>
      </c>
      <c r="AA16" s="15" t="s">
        <v>12</v>
      </c>
      <c r="AB16" s="16" t="s">
        <v>95</v>
      </c>
      <c r="AC16" s="17" t="str">
        <f t="shared" si="7"/>
        <v>2</v>
      </c>
      <c r="AD16" s="24"/>
      <c r="AE16" s="22"/>
      <c r="AF16" s="17"/>
      <c r="AG16" s="18">
        <f t="shared" si="8"/>
        <v>13</v>
      </c>
      <c r="AH16" s="19">
        <f>'17.Spieltag'!AI16</f>
        <v>287</v>
      </c>
      <c r="AI16" s="20">
        <f t="shared" si="9"/>
        <v>300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3</v>
      </c>
      <c r="R17" s="15" t="s">
        <v>95</v>
      </c>
      <c r="S17" s="16" t="s">
        <v>95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95</v>
      </c>
      <c r="W17" s="17" t="str">
        <f t="shared" si="5"/>
        <v>2</v>
      </c>
      <c r="X17" s="15" t="s">
        <v>12</v>
      </c>
      <c r="Y17" s="16" t="s">
        <v>12</v>
      </c>
      <c r="Z17" s="17" t="str">
        <f t="shared" si="6"/>
        <v>3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17</v>
      </c>
      <c r="AH17" s="19">
        <f>'17.Spieltag'!AI17</f>
        <v>223</v>
      </c>
      <c r="AI17" s="20">
        <f t="shared" si="9"/>
        <v>240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2</v>
      </c>
      <c r="L18" s="15" t="s">
        <v>96</v>
      </c>
      <c r="M18" s="16" t="s">
        <v>12</v>
      </c>
      <c r="N18" s="17" t="str">
        <f t="shared" si="3"/>
        <v>5</v>
      </c>
      <c r="O18" s="15" t="s">
        <v>95</v>
      </c>
      <c r="P18" s="16" t="s">
        <v>96</v>
      </c>
      <c r="Q18" s="17" t="str">
        <f t="shared" si="4"/>
        <v>2</v>
      </c>
      <c r="R18" s="15" t="s">
        <v>95</v>
      </c>
      <c r="S18" s="16" t="s">
        <v>2</v>
      </c>
      <c r="T18" s="17">
        <f t="shared" si="12"/>
        <v>0</v>
      </c>
      <c r="U18" s="15" t="s">
        <v>96</v>
      </c>
      <c r="V18" s="16" t="s">
        <v>12</v>
      </c>
      <c r="W18" s="17">
        <f t="shared" si="5"/>
        <v>0</v>
      </c>
      <c r="X18" s="15" t="s">
        <v>95</v>
      </c>
      <c r="Y18" s="16" t="s">
        <v>2</v>
      </c>
      <c r="Z18" s="17">
        <f t="shared" si="6"/>
        <v>0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'17.Spieltag'!AI18</f>
        <v>301</v>
      </c>
      <c r="AI18" s="20">
        <f t="shared" si="9"/>
        <v>313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4" si="13">AJ19</f>
        <v>11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12</v>
      </c>
      <c r="W19" s="17">
        <f t="shared" si="5"/>
        <v>0</v>
      </c>
      <c r="X19" s="15" t="s">
        <v>95</v>
      </c>
      <c r="Y19" s="16" t="s">
        <v>95</v>
      </c>
      <c r="Z19" s="17" t="str">
        <f t="shared" si="6"/>
        <v>3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E19+H19+K19+N19+Q19+T19+W19+Z19+AC19+AF19</f>
        <v>5</v>
      </c>
      <c r="AH19" s="19">
        <f>'17.Spieltag'!AI19</f>
        <v>307</v>
      </c>
      <c r="AI19" s="20">
        <f t="shared" si="9"/>
        <v>312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15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95</v>
      </c>
      <c r="G20" s="16" t="s">
        <v>97</v>
      </c>
      <c r="H20" s="17" t="str">
        <f t="shared" si="1"/>
        <v>3</v>
      </c>
      <c r="I20" s="15" t="s">
        <v>12</v>
      </c>
      <c r="J20" s="16" t="s">
        <v>95</v>
      </c>
      <c r="K20" s="17" t="str">
        <f t="shared" si="2"/>
        <v>3</v>
      </c>
      <c r="L20" s="15" t="s">
        <v>95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 t="str">
        <f t="shared" si="6"/>
        <v>3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>E20+H20+K20+N20+Q20+T20+W20+Z20+AC20+AF20</f>
        <v>16</v>
      </c>
      <c r="AH20" s="19">
        <f>'17.Spieltag'!AI20</f>
        <v>282</v>
      </c>
      <c r="AI20" s="20">
        <f t="shared" si="9"/>
        <v>298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13"/>
        <v>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95</v>
      </c>
      <c r="J21" s="16" t="s">
        <v>12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 t="str">
        <f t="shared" si="4"/>
        <v>2</v>
      </c>
      <c r="R21" s="15" t="s">
        <v>95</v>
      </c>
      <c r="S21" s="16" t="s">
        <v>12</v>
      </c>
      <c r="T21" s="17">
        <f t="shared" si="12"/>
        <v>0</v>
      </c>
      <c r="U21" s="15" t="s">
        <v>12</v>
      </c>
      <c r="V21" s="16" t="s">
        <v>12</v>
      </c>
      <c r="W21" s="17">
        <f t="shared" si="5"/>
        <v>0</v>
      </c>
      <c r="X21" s="15" t="s">
        <v>12</v>
      </c>
      <c r="Y21" s="16" t="s">
        <v>2</v>
      </c>
      <c r="Z21" s="17">
        <f t="shared" si="6"/>
        <v>0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>E21+H21+K21+N21+Q21+T21+W21+Z21+AC21+AF21</f>
        <v>2</v>
      </c>
      <c r="AH21" s="19">
        <f>'17.Spieltag'!AI21</f>
        <v>324</v>
      </c>
      <c r="AI21" s="20">
        <f t="shared" si="9"/>
        <v>326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96</v>
      </c>
      <c r="H22" s="17">
        <f t="shared" si="1"/>
        <v>0</v>
      </c>
      <c r="I22" s="15" t="s">
        <v>95</v>
      </c>
      <c r="J22" s="16" t="s">
        <v>96</v>
      </c>
      <c r="K22" s="17" t="str">
        <f t="shared" si="2"/>
        <v>3</v>
      </c>
      <c r="L22" s="15" t="s">
        <v>95</v>
      </c>
      <c r="M22" s="16" t="s">
        <v>12</v>
      </c>
      <c r="N22" s="17" t="str">
        <f t="shared" si="3"/>
        <v>2</v>
      </c>
      <c r="O22" s="15" t="s">
        <v>12</v>
      </c>
      <c r="P22" s="16" t="s">
        <v>96</v>
      </c>
      <c r="Q22" s="17" t="str">
        <f t="shared" si="4"/>
        <v>5</v>
      </c>
      <c r="R22" s="15" t="s">
        <v>96</v>
      </c>
      <c r="S22" s="16" t="s">
        <v>12</v>
      </c>
      <c r="T22" s="17">
        <f t="shared" si="12"/>
        <v>0</v>
      </c>
      <c r="U22" s="15" t="s">
        <v>12</v>
      </c>
      <c r="V22" s="16" t="s">
        <v>95</v>
      </c>
      <c r="W22" s="17" t="str">
        <f t="shared" si="5"/>
        <v>2</v>
      </c>
      <c r="X22" s="15" t="s">
        <v>95</v>
      </c>
      <c r="Y22" s="16" t="s">
        <v>95</v>
      </c>
      <c r="Z22" s="17" t="str">
        <f t="shared" si="6"/>
        <v>3</v>
      </c>
      <c r="AA22" s="15" t="s">
        <v>12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>E22+H22+K22+N22+Q22+T22+W22+Z22+AC22+AF22</f>
        <v>20</v>
      </c>
      <c r="AH22" s="19">
        <f>'17.Spieltag'!AI22</f>
        <v>302</v>
      </c>
      <c r="AI22" s="20">
        <f t="shared" si="9"/>
        <v>322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12</v>
      </c>
      <c r="K23" s="17">
        <f t="shared" si="2"/>
        <v>0</v>
      </c>
      <c r="L23" s="15" t="s">
        <v>95</v>
      </c>
      <c r="M23" s="16" t="s">
        <v>96</v>
      </c>
      <c r="N23" s="17">
        <f t="shared" si="3"/>
        <v>0</v>
      </c>
      <c r="O23" s="15" t="s">
        <v>95</v>
      </c>
      <c r="P23" s="16" t="s">
        <v>95</v>
      </c>
      <c r="Q23" s="17">
        <f t="shared" si="4"/>
        <v>0</v>
      </c>
      <c r="R23" s="15" t="s">
        <v>95</v>
      </c>
      <c r="S23" s="16" t="s">
        <v>2</v>
      </c>
      <c r="T23" s="17">
        <f t="shared" si="12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95</v>
      </c>
      <c r="Y23" s="16" t="s">
        <v>12</v>
      </c>
      <c r="Z23" s="17">
        <f t="shared" si="6"/>
        <v>0</v>
      </c>
      <c r="AA23" s="15" t="s">
        <v>95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2</v>
      </c>
      <c r="AH23" s="19">
        <f>'17.Spieltag'!AI23</f>
        <v>215</v>
      </c>
      <c r="AI23" s="20">
        <f t="shared" si="9"/>
        <v>217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5</v>
      </c>
      <c r="F24" s="15" t="s">
        <v>95</v>
      </c>
      <c r="G24" s="16" t="s">
        <v>96</v>
      </c>
      <c r="H24" s="17">
        <f t="shared" si="1"/>
        <v>0</v>
      </c>
      <c r="I24" s="15" t="s">
        <v>12</v>
      </c>
      <c r="J24" s="16" t="s">
        <v>95</v>
      </c>
      <c r="K24" s="17" t="str">
        <f t="shared" si="2"/>
        <v>3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2</v>
      </c>
      <c r="R24" s="15" t="s">
        <v>95</v>
      </c>
      <c r="S24" s="16" t="s">
        <v>12</v>
      </c>
      <c r="T24" s="17">
        <f t="shared" si="12"/>
        <v>0</v>
      </c>
      <c r="U24" s="15" t="s">
        <v>95</v>
      </c>
      <c r="V24" s="16" t="s">
        <v>97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'17.Spieltag'!AI24</f>
        <v>303</v>
      </c>
      <c r="AI24" s="20">
        <f t="shared" si="9"/>
        <v>313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96</v>
      </c>
      <c r="H25" s="17">
        <f t="shared" si="1"/>
        <v>0</v>
      </c>
      <c r="I25" s="15" t="s">
        <v>95</v>
      </c>
      <c r="J25" s="16" t="s">
        <v>12</v>
      </c>
      <c r="K25" s="17">
        <f t="shared" si="2"/>
        <v>0</v>
      </c>
      <c r="L25" s="15" t="s">
        <v>95</v>
      </c>
      <c r="M25" s="16" t="s">
        <v>96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5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95</v>
      </c>
      <c r="W25" s="17" t="str">
        <f t="shared" si="5"/>
        <v>2</v>
      </c>
      <c r="X25" s="15" t="s">
        <v>12</v>
      </c>
      <c r="Y25" s="16" t="s">
        <v>96</v>
      </c>
      <c r="Z25" s="17">
        <f t="shared" si="6"/>
        <v>0</v>
      </c>
      <c r="AA25" s="15" t="s">
        <v>2</v>
      </c>
      <c r="AB25" s="16" t="s">
        <v>12</v>
      </c>
      <c r="AC25" s="17" t="str">
        <f t="shared" si="7"/>
        <v>2</v>
      </c>
      <c r="AD25" s="24"/>
      <c r="AE25" s="22"/>
      <c r="AF25" s="17"/>
      <c r="AG25" s="18">
        <f t="shared" si="14"/>
        <v>12</v>
      </c>
      <c r="AH25" s="19">
        <f>'17.Spieltag'!AI25</f>
        <v>307</v>
      </c>
      <c r="AI25" s="20">
        <f t="shared" si="9"/>
        <v>319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96</v>
      </c>
      <c r="M26" s="16" t="s">
        <v>12</v>
      </c>
      <c r="N26" s="17" t="str">
        <f t="shared" si="3"/>
        <v>5</v>
      </c>
      <c r="O26" s="15" t="s">
        <v>95</v>
      </c>
      <c r="P26" s="16" t="s">
        <v>96</v>
      </c>
      <c r="Q26" s="17" t="str">
        <f t="shared" si="4"/>
        <v>2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'17.Spieltag'!AI26</f>
        <v>299</v>
      </c>
      <c r="AI26" s="20">
        <f t="shared" si="9"/>
        <v>309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12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95</v>
      </c>
      <c r="T27" s="17">
        <f t="shared" si="12"/>
        <v>0</v>
      </c>
      <c r="U27" s="15" t="s">
        <v>95</v>
      </c>
      <c r="V27" s="16" t="s">
        <v>12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 t="str">
        <f t="shared" ref="Z27:Z32" si="23">IF(OR(EXACT($X$7,X27)*(EXACT($Y$7,Y27)))=TRUE,$AN$9,IF(($Y$7-$X$7=Y27-X27),$AN$8,IF(OR(EXACT($X$7&gt;$Y$7,X27&gt;Y27)*EXACT($X$7=$Y$7,X27=Y27)*EXACT($X$7&lt;$Y$7,X27&lt;Y27)),$AN$7,0)))</f>
        <v>3</v>
      </c>
      <c r="AA27" s="15" t="s">
        <v>95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8</v>
      </c>
      <c r="AH27" s="19">
        <f>'17.Spieltag'!AI27</f>
        <v>243</v>
      </c>
      <c r="AI27" s="20">
        <f t="shared" ref="AI27:AI32" si="26">AG27+AH27</f>
        <v>251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5"/>
        <v>0</v>
      </c>
      <c r="AH28" s="19">
        <f>'17.Spieltag'!AI28</f>
        <v>242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96</v>
      </c>
      <c r="E29" s="17" t="str">
        <f t="shared" si="17"/>
        <v>2</v>
      </c>
      <c r="F29" s="15" t="s">
        <v>95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 t="str">
        <f t="shared" si="19"/>
        <v>3</v>
      </c>
      <c r="L29" s="15" t="s">
        <v>95</v>
      </c>
      <c r="M29" s="16" t="s">
        <v>96</v>
      </c>
      <c r="N29" s="17">
        <f t="shared" si="20"/>
        <v>0</v>
      </c>
      <c r="O29" s="15" t="s">
        <v>95</v>
      </c>
      <c r="P29" s="16" t="s">
        <v>96</v>
      </c>
      <c r="Q29" s="17" t="str">
        <f t="shared" si="21"/>
        <v>2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95</v>
      </c>
      <c r="W29" s="17" t="str">
        <f t="shared" si="22"/>
        <v>2</v>
      </c>
      <c r="X29" s="15" t="s">
        <v>95</v>
      </c>
      <c r="Y29" s="16" t="s">
        <v>12</v>
      </c>
      <c r="Z29" s="17">
        <f t="shared" si="23"/>
        <v>0</v>
      </c>
      <c r="AA29" s="15" t="s">
        <v>95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9</v>
      </c>
      <c r="AH29" s="19">
        <f>'17.Spieltag'!AI29</f>
        <v>322</v>
      </c>
      <c r="AI29" s="20">
        <f t="shared" si="26"/>
        <v>331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7"/>
        <v>3</v>
      </c>
      <c r="F30" s="15" t="s">
        <v>2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12</v>
      </c>
      <c r="N30" s="17">
        <f t="shared" si="20"/>
        <v>0</v>
      </c>
      <c r="O30" s="15" t="s">
        <v>95</v>
      </c>
      <c r="P30" s="16" t="s">
        <v>95</v>
      </c>
      <c r="Q30" s="17">
        <f t="shared" si="2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2</v>
      </c>
      <c r="W30" s="17">
        <f t="shared" si="22"/>
        <v>0</v>
      </c>
      <c r="X30" s="15" t="s">
        <v>95</v>
      </c>
      <c r="Y30" s="16" t="s">
        <v>96</v>
      </c>
      <c r="Z30" s="17">
        <f t="shared" si="23"/>
        <v>0</v>
      </c>
      <c r="AA30" s="15" t="s">
        <v>2</v>
      </c>
      <c r="AB30" s="16" t="s">
        <v>12</v>
      </c>
      <c r="AC30" s="17" t="str">
        <f t="shared" si="24"/>
        <v>2</v>
      </c>
      <c r="AD30" s="24"/>
      <c r="AE30" s="22"/>
      <c r="AF30" s="17"/>
      <c r="AG30" s="18">
        <f t="shared" si="25"/>
        <v>5</v>
      </c>
      <c r="AH30" s="19">
        <f>'17.Spieltag'!AI30</f>
        <v>259</v>
      </c>
      <c r="AI30" s="20">
        <f t="shared" si="26"/>
        <v>264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2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95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 t="str">
        <f t="shared" si="19"/>
        <v>2</v>
      </c>
      <c r="L31" s="15" t="s">
        <v>96</v>
      </c>
      <c r="M31" s="16" t="s">
        <v>95</v>
      </c>
      <c r="N31" s="17" t="str">
        <f t="shared" si="20"/>
        <v>2</v>
      </c>
      <c r="O31" s="15" t="s">
        <v>12</v>
      </c>
      <c r="P31" s="16" t="s">
        <v>95</v>
      </c>
      <c r="Q31" s="17" t="str">
        <f t="shared" si="21"/>
        <v>2</v>
      </c>
      <c r="R31" s="15" t="s">
        <v>95</v>
      </c>
      <c r="S31" s="16" t="s">
        <v>12</v>
      </c>
      <c r="T31" s="17">
        <f t="shared" si="12"/>
        <v>0</v>
      </c>
      <c r="U31" s="15" t="s">
        <v>95</v>
      </c>
      <c r="V31" s="16" t="s">
        <v>96</v>
      </c>
      <c r="W31" s="17" t="str">
        <f t="shared" si="22"/>
        <v>2</v>
      </c>
      <c r="X31" s="15" t="s">
        <v>12</v>
      </c>
      <c r="Y31" s="16" t="s">
        <v>95</v>
      </c>
      <c r="Z31" s="17">
        <f t="shared" si="23"/>
        <v>0</v>
      </c>
      <c r="AA31" s="15" t="s">
        <v>12</v>
      </c>
      <c r="AB31" s="16" t="s">
        <v>96</v>
      </c>
      <c r="AC31" s="17" t="str">
        <f t="shared" si="24"/>
        <v>3</v>
      </c>
      <c r="AD31" s="24"/>
      <c r="AE31" s="22"/>
      <c r="AF31" s="17"/>
      <c r="AG31" s="18">
        <f t="shared" si="25"/>
        <v>11</v>
      </c>
      <c r="AH31" s="19">
        <f>'17.Spieltag'!AI31</f>
        <v>335</v>
      </c>
      <c r="AI31" s="20">
        <f t="shared" si="26"/>
        <v>346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16"/>
        <v>18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7"/>
        <v>3</v>
      </c>
      <c r="F32" s="15" t="s">
        <v>95</v>
      </c>
      <c r="G32" s="16" t="s">
        <v>95</v>
      </c>
      <c r="H32" s="17">
        <f t="shared" si="18"/>
        <v>0</v>
      </c>
      <c r="I32" s="15" t="s">
        <v>95</v>
      </c>
      <c r="J32" s="16" t="s">
        <v>12</v>
      </c>
      <c r="K32" s="17">
        <f t="shared" si="19"/>
        <v>0</v>
      </c>
      <c r="L32" s="15" t="s">
        <v>95</v>
      </c>
      <c r="M32" s="16" t="s">
        <v>12</v>
      </c>
      <c r="N32" s="17" t="str">
        <f t="shared" si="20"/>
        <v>2</v>
      </c>
      <c r="O32" s="15" t="s">
        <v>95</v>
      </c>
      <c r="P32" s="16" t="s">
        <v>96</v>
      </c>
      <c r="Q32" s="17" t="str">
        <f t="shared" si="21"/>
        <v>2</v>
      </c>
      <c r="R32" s="15" t="s">
        <v>96</v>
      </c>
      <c r="S32" s="16" t="s">
        <v>95</v>
      </c>
      <c r="T32" s="17">
        <f t="shared" si="12"/>
        <v>0</v>
      </c>
      <c r="U32" s="15" t="s">
        <v>95</v>
      </c>
      <c r="V32" s="16" t="s">
        <v>96</v>
      </c>
      <c r="W32" s="17" t="str">
        <f t="shared" si="22"/>
        <v>2</v>
      </c>
      <c r="X32" s="15" t="s">
        <v>95</v>
      </c>
      <c r="Y32" s="16" t="s">
        <v>96</v>
      </c>
      <c r="Z32" s="17">
        <f t="shared" si="23"/>
        <v>0</v>
      </c>
      <c r="AA32" s="15" t="s">
        <v>12</v>
      </c>
      <c r="AB32" s="16" t="s">
        <v>95</v>
      </c>
      <c r="AC32" s="17" t="str">
        <f t="shared" si="24"/>
        <v>2</v>
      </c>
      <c r="AD32" s="24"/>
      <c r="AE32" s="22"/>
      <c r="AF32" s="17"/>
      <c r="AG32" s="18">
        <f t="shared" si="25"/>
        <v>11</v>
      </c>
      <c r="AH32" s="19">
        <f>'17.Spieltag'!AI32</f>
        <v>254</v>
      </c>
      <c r="AI32" s="20">
        <f t="shared" si="26"/>
        <v>265</v>
      </c>
      <c r="AJ32" s="21">
        <f t="shared" si="10"/>
        <v>18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 t="str">
        <f t="shared" ref="W33" si="32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2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8</v>
      </c>
      <c r="AH33" s="19">
        <f>'17.Spieltag'!AI33</f>
        <v>269</v>
      </c>
      <c r="AI33" s="20">
        <f t="shared" ref="AI33" si="36">AG33+AH33</f>
        <v>277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96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96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96</v>
      </c>
      <c r="S34" s="16" t="s">
        <v>95</v>
      </c>
      <c r="T34" s="17">
        <f t="shared" si="12"/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2</v>
      </c>
      <c r="X34" s="15" t="s">
        <v>2</v>
      </c>
      <c r="Y34" s="16" t="s">
        <v>95</v>
      </c>
      <c r="Z34" s="17">
        <f t="shared" ref="Z34" si="45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7">E34+H34+K34+N34+Q34+T34+W34+Z34+AC34+AF34</f>
        <v>8</v>
      </c>
      <c r="AH34" s="19">
        <f>'17.Spieltag'!AI34</f>
        <v>111</v>
      </c>
      <c r="AI34" s="20">
        <f t="shared" ref="AI34" si="48">AG34+AH34</f>
        <v>119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7" priority="1">
      <formula>($AG8&gt;40)</formula>
    </cfRule>
  </conditionalFormatting>
  <conditionalFormatting sqref="C4 L4 AA4 C6">
    <cfRule type="cellIs" dxfId="86" priority="3" operator="equal">
      <formula>"Schalke 04"</formula>
    </cfRule>
  </conditionalFormatting>
  <conditionalFormatting sqref="F4 I4 O4 R4 U4 X4 F6 I6 L6 O6 R6 U6 X6 AA6">
    <cfRule type="cellIs" dxfId="85" priority="4" operator="equal">
      <formula>"Schalke 04"</formula>
    </cfRule>
  </conditionalFormatting>
  <conditionalFormatting sqref="AG1:AG1048576">
    <cfRule type="top10" dxfId="84" priority="5" rank="3"/>
  </conditionalFormatting>
  <conditionalFormatting sqref="AK6:AK9">
    <cfRule type="top10" dxfId="83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topLeftCell="A19" workbookViewId="0">
      <selection activeCell="A8" sqref="A8:A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28"/>
    </row>
    <row r="3" spans="1:40" x14ac:dyDescent="0.2">
      <c r="AC3" s="28"/>
    </row>
    <row r="4" spans="1:40" ht="16.5" thickBot="1" x14ac:dyDescent="0.3">
      <c r="A4" s="2" t="s">
        <v>32</v>
      </c>
      <c r="B4" s="14"/>
      <c r="C4" s="14" t="s">
        <v>68</v>
      </c>
      <c r="F4" s="14" t="s">
        <v>94</v>
      </c>
      <c r="I4" s="14" t="s">
        <v>59</v>
      </c>
      <c r="L4" s="14" t="s">
        <v>61</v>
      </c>
      <c r="O4" s="14" t="s">
        <v>63</v>
      </c>
      <c r="R4" s="14" t="s">
        <v>62</v>
      </c>
      <c r="U4" s="14" t="s">
        <v>66</v>
      </c>
      <c r="X4" s="14" t="s">
        <v>58</v>
      </c>
      <c r="AA4" s="14" t="s">
        <v>11</v>
      </c>
      <c r="AD4" s="28"/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92</v>
      </c>
      <c r="I6" s="14" t="s">
        <v>56</v>
      </c>
      <c r="L6" s="14" t="s">
        <v>57</v>
      </c>
      <c r="O6" s="14" t="s">
        <v>65</v>
      </c>
      <c r="R6" s="14" t="s">
        <v>93</v>
      </c>
      <c r="U6" s="14" t="s">
        <v>91</v>
      </c>
      <c r="X6" s="14" t="s">
        <v>67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95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22</v>
      </c>
      <c r="AH8" s="19">
        <f>'18.Spieltag'!AI8</f>
        <v>326</v>
      </c>
      <c r="AI8" s="20">
        <f t="shared" ref="AI8:AI23" si="9">AG8+AH8</f>
        <v>348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2</v>
      </c>
      <c r="J9" s="16" t="s">
        <v>96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95</v>
      </c>
      <c r="P9" s="16" t="s">
        <v>95</v>
      </c>
      <c r="Q9" s="17" t="str">
        <f t="shared" si="4"/>
        <v>3</v>
      </c>
      <c r="R9" s="15" t="s">
        <v>95</v>
      </c>
      <c r="S9" s="16" t="s">
        <v>12</v>
      </c>
      <c r="T9" s="17" t="str">
        <f t="shared" si="5"/>
        <v>5</v>
      </c>
      <c r="U9" s="15" t="s">
        <v>2</v>
      </c>
      <c r="V9" s="16" t="s">
        <v>95</v>
      </c>
      <c r="W9" s="17">
        <f t="shared" si="6"/>
        <v>0</v>
      </c>
      <c r="X9" s="15" t="s">
        <v>12</v>
      </c>
      <c r="Y9" s="16" t="s">
        <v>12</v>
      </c>
      <c r="Z9" s="17">
        <f t="shared" si="7"/>
        <v>0</v>
      </c>
      <c r="AA9" s="15" t="s">
        <v>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8</v>
      </c>
      <c r="AH9" s="19">
        <f>'18.Spieltag'!AI9</f>
        <v>257</v>
      </c>
      <c r="AI9" s="20">
        <f t="shared" si="9"/>
        <v>265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96</v>
      </c>
      <c r="G10" s="16" t="s">
        <v>95</v>
      </c>
      <c r="H10" s="17">
        <f t="shared" si="1"/>
        <v>0</v>
      </c>
      <c r="I10" s="15" t="s">
        <v>95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5</v>
      </c>
      <c r="AA10" s="15" t="s">
        <v>12</v>
      </c>
      <c r="AB10" s="16" t="s">
        <v>95</v>
      </c>
      <c r="AC10" s="17">
        <f t="shared" si="12"/>
        <v>0</v>
      </c>
      <c r="AD10" s="24"/>
      <c r="AE10" s="22"/>
      <c r="AF10" s="17"/>
      <c r="AG10" s="18">
        <f t="shared" si="8"/>
        <v>15</v>
      </c>
      <c r="AH10" s="19">
        <f>'18.Spieltag'!AI10</f>
        <v>347</v>
      </c>
      <c r="AI10" s="20">
        <f t="shared" si="9"/>
        <v>362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12</v>
      </c>
      <c r="H11" s="17" t="str">
        <f t="shared" si="1"/>
        <v>5</v>
      </c>
      <c r="I11" s="15" t="s">
        <v>95</v>
      </c>
      <c r="J11" s="16" t="s">
        <v>12</v>
      </c>
      <c r="K11" s="17">
        <f t="shared" si="2"/>
        <v>0</v>
      </c>
      <c r="L11" s="15" t="s">
        <v>12</v>
      </c>
      <c r="M11" s="16" t="s">
        <v>95</v>
      </c>
      <c r="N11" s="17" t="str">
        <f t="shared" si="3"/>
        <v>5</v>
      </c>
      <c r="O11" s="15" t="s">
        <v>95</v>
      </c>
      <c r="P11" s="16" t="s">
        <v>95</v>
      </c>
      <c r="Q11" s="17" t="str">
        <f t="shared" si="4"/>
        <v>3</v>
      </c>
      <c r="R11" s="15" t="s">
        <v>2</v>
      </c>
      <c r="S11" s="16" t="s">
        <v>95</v>
      </c>
      <c r="T11" s="17">
        <f t="shared" si="5"/>
        <v>0</v>
      </c>
      <c r="U11" s="15" t="s">
        <v>12</v>
      </c>
      <c r="V11" s="16" t="s">
        <v>12</v>
      </c>
      <c r="W11" s="17" t="str">
        <f t="shared" si="6"/>
        <v>3</v>
      </c>
      <c r="X11" s="15" t="s">
        <v>2</v>
      </c>
      <c r="Y11" s="16" t="s">
        <v>95</v>
      </c>
      <c r="Z11" s="17" t="str">
        <f t="shared" si="7"/>
        <v>2</v>
      </c>
      <c r="AA11" s="15" t="s">
        <v>12</v>
      </c>
      <c r="AB11" s="16" t="s">
        <v>96</v>
      </c>
      <c r="AC11" s="17">
        <f t="shared" si="12"/>
        <v>0</v>
      </c>
      <c r="AD11" s="23"/>
      <c r="AE11" s="22"/>
      <c r="AF11" s="17"/>
      <c r="AG11" s="18">
        <f t="shared" si="8"/>
        <v>18</v>
      </c>
      <c r="AH11" s="19">
        <f>'18.Spieltag'!AI11</f>
        <v>293</v>
      </c>
      <c r="AI11" s="20">
        <f t="shared" si="9"/>
        <v>311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 t="str">
        <f t="shared" si="2"/>
        <v>5</v>
      </c>
      <c r="L12" s="15" t="s">
        <v>2</v>
      </c>
      <c r="M12" s="16" t="s">
        <v>95</v>
      </c>
      <c r="N12" s="17" t="str">
        <f t="shared" si="3"/>
        <v>2</v>
      </c>
      <c r="O12" s="15" t="s">
        <v>95</v>
      </c>
      <c r="P12" s="16" t="s">
        <v>95</v>
      </c>
      <c r="Q12" s="17" t="str">
        <f t="shared" si="4"/>
        <v>3</v>
      </c>
      <c r="R12" s="15" t="s">
        <v>12</v>
      </c>
      <c r="S12" s="16" t="s">
        <v>95</v>
      </c>
      <c r="T12" s="17">
        <f t="shared" si="5"/>
        <v>0</v>
      </c>
      <c r="U12" s="15" t="s">
        <v>12</v>
      </c>
      <c r="V12" s="16" t="s">
        <v>12</v>
      </c>
      <c r="W12" s="17" t="str">
        <f t="shared" si="6"/>
        <v>3</v>
      </c>
      <c r="X12" s="15" t="s">
        <v>12</v>
      </c>
      <c r="Y12" s="16" t="s">
        <v>96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0</v>
      </c>
      <c r="AD12" s="24"/>
      <c r="AE12" s="22"/>
      <c r="AF12" s="17"/>
      <c r="AG12" s="18">
        <f t="shared" si="8"/>
        <v>17</v>
      </c>
      <c r="AH12" s="19">
        <f>'18.Spieltag'!AI12</f>
        <v>307</v>
      </c>
      <c r="AI12" s="20">
        <f t="shared" si="9"/>
        <v>324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95</v>
      </c>
      <c r="G13" s="16" t="s">
        <v>95</v>
      </c>
      <c r="H13" s="17" t="str">
        <f t="shared" si="1"/>
        <v>3</v>
      </c>
      <c r="I13" s="15" t="s">
        <v>96</v>
      </c>
      <c r="J13" s="16" t="s">
        <v>12</v>
      </c>
      <c r="K13" s="17">
        <f t="shared" si="2"/>
        <v>0</v>
      </c>
      <c r="L13" s="15" t="s">
        <v>97</v>
      </c>
      <c r="M13" s="16" t="s">
        <v>12</v>
      </c>
      <c r="N13" s="17" t="str">
        <f t="shared" si="3"/>
        <v>2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2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 t="str">
        <f t="shared" si="7"/>
        <v>3</v>
      </c>
      <c r="AA13" s="15" t="s">
        <v>12</v>
      </c>
      <c r="AB13" s="16" t="s">
        <v>96</v>
      </c>
      <c r="AC13" s="17">
        <f t="shared" si="12"/>
        <v>0</v>
      </c>
      <c r="AD13" s="24"/>
      <c r="AE13" s="22"/>
      <c r="AF13" s="17"/>
      <c r="AG13" s="18">
        <f t="shared" si="8"/>
        <v>11</v>
      </c>
      <c r="AH13" s="19">
        <f>'18.Spieltag'!AI13</f>
        <v>261</v>
      </c>
      <c r="AI13" s="20">
        <f t="shared" si="9"/>
        <v>272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'18.Spieltag'!AI14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96</v>
      </c>
      <c r="G15" s="16" t="s">
        <v>95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96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>
        <f t="shared" si="6"/>
        <v>0</v>
      </c>
      <c r="X15" s="15" t="s">
        <v>12</v>
      </c>
      <c r="Y15" s="16" t="s">
        <v>95</v>
      </c>
      <c r="Z15" s="17" t="str">
        <f t="shared" si="7"/>
        <v>5</v>
      </c>
      <c r="AA15" s="15" t="s">
        <v>12</v>
      </c>
      <c r="AB15" s="16" t="s">
        <v>95</v>
      </c>
      <c r="AC15" s="17">
        <f t="shared" si="12"/>
        <v>0</v>
      </c>
      <c r="AD15" s="24"/>
      <c r="AE15" s="22"/>
      <c r="AF15" s="17"/>
      <c r="AG15" s="18">
        <f t="shared" si="8"/>
        <v>12</v>
      </c>
      <c r="AH15" s="19">
        <f>'18.Spieltag'!AI15</f>
        <v>331</v>
      </c>
      <c r="AI15" s="20">
        <f t="shared" si="9"/>
        <v>343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5</v>
      </c>
      <c r="O16" s="15" t="s">
        <v>95</v>
      </c>
      <c r="P16" s="16" t="s">
        <v>12</v>
      </c>
      <c r="Q16" s="17">
        <f t="shared" si="4"/>
        <v>0</v>
      </c>
      <c r="R16" s="15" t="s">
        <v>12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>
        <f t="shared" si="6"/>
        <v>0</v>
      </c>
      <c r="X16" s="15" t="s">
        <v>12</v>
      </c>
      <c r="Y16" s="16" t="s">
        <v>96</v>
      </c>
      <c r="Z16" s="17" t="str">
        <f t="shared" si="7"/>
        <v>2</v>
      </c>
      <c r="AA16" s="15" t="s">
        <v>2</v>
      </c>
      <c r="AB16" s="16" t="s">
        <v>95</v>
      </c>
      <c r="AC16" s="17">
        <f t="shared" si="12"/>
        <v>0</v>
      </c>
      <c r="AD16" s="24"/>
      <c r="AE16" s="22"/>
      <c r="AF16" s="17"/>
      <c r="AG16" s="18">
        <f t="shared" si="8"/>
        <v>10</v>
      </c>
      <c r="AH16" s="19">
        <f>'18.Spieltag'!AI16</f>
        <v>300</v>
      </c>
      <c r="AI16" s="20">
        <f t="shared" si="9"/>
        <v>310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95</v>
      </c>
      <c r="H17" s="17" t="str">
        <f t="shared" si="1"/>
        <v>3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 t="str">
        <f t="shared" si="3"/>
        <v>5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 t="shared" si="5"/>
        <v>0</v>
      </c>
      <c r="U17" s="15" t="s">
        <v>12</v>
      </c>
      <c r="V17" s="16" t="s">
        <v>95</v>
      </c>
      <c r="W17" s="17">
        <f t="shared" si="6"/>
        <v>0</v>
      </c>
      <c r="X17" s="15" t="s">
        <v>12</v>
      </c>
      <c r="Y17" s="16" t="s">
        <v>96</v>
      </c>
      <c r="Z17" s="17" t="str">
        <f t="shared" si="7"/>
        <v>2</v>
      </c>
      <c r="AA17" s="15" t="s">
        <v>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'18.Spieltag'!AI17</f>
        <v>240</v>
      </c>
      <c r="AI17" s="20">
        <f t="shared" si="9"/>
        <v>250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1"/>
        <v>0</v>
      </c>
      <c r="F18" s="15" t="s">
        <v>12</v>
      </c>
      <c r="G18" s="16" t="s">
        <v>95</v>
      </c>
      <c r="H18" s="17">
        <f t="shared" si="1"/>
        <v>0</v>
      </c>
      <c r="I18" s="15" t="s">
        <v>96</v>
      </c>
      <c r="J18" s="16" t="s">
        <v>12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12</v>
      </c>
      <c r="S18" s="16" t="s">
        <v>95</v>
      </c>
      <c r="T18" s="17">
        <f t="shared" si="5"/>
        <v>0</v>
      </c>
      <c r="U18" s="15" t="s">
        <v>2</v>
      </c>
      <c r="V18" s="16" t="s">
        <v>95</v>
      </c>
      <c r="W18" s="17">
        <f t="shared" si="6"/>
        <v>0</v>
      </c>
      <c r="X18" s="15" t="s">
        <v>2</v>
      </c>
      <c r="Y18" s="16" t="s">
        <v>12</v>
      </c>
      <c r="Z18" s="17" t="str">
        <f t="shared" si="7"/>
        <v>3</v>
      </c>
      <c r="AA18" s="15" t="s">
        <v>12</v>
      </c>
      <c r="AB18" s="16" t="s">
        <v>95</v>
      </c>
      <c r="AC18" s="17">
        <f t="shared" si="12"/>
        <v>0</v>
      </c>
      <c r="AD18" s="24"/>
      <c r="AE18" s="22"/>
      <c r="AF18" s="17"/>
      <c r="AG18" s="18">
        <f t="shared" si="8"/>
        <v>3</v>
      </c>
      <c r="AH18" s="19">
        <f>'18.Spieltag'!AI18</f>
        <v>313</v>
      </c>
      <c r="AI18" s="20">
        <f t="shared" si="9"/>
        <v>316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95</v>
      </c>
      <c r="G19" s="16" t="s">
        <v>95</v>
      </c>
      <c r="H19" s="17" t="str">
        <f t="shared" si="1"/>
        <v>3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95</v>
      </c>
      <c r="P19" s="16" t="s">
        <v>95</v>
      </c>
      <c r="Q19" s="17" t="str">
        <f t="shared" si="4"/>
        <v>3</v>
      </c>
      <c r="R19" s="15" t="s">
        <v>2</v>
      </c>
      <c r="S19" s="16" t="s">
        <v>12</v>
      </c>
      <c r="T19" s="17">
        <f t="shared" si="5"/>
        <v>0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0</v>
      </c>
      <c r="AD19" s="24"/>
      <c r="AE19" s="22"/>
      <c r="AF19" s="17"/>
      <c r="AG19" s="18">
        <f>E19+H19+K19+N19+Q19+T19+W19+Z19+AC19+AF19</f>
        <v>12</v>
      </c>
      <c r="AH19" s="19">
        <f>'18.Spieltag'!AI19</f>
        <v>312</v>
      </c>
      <c r="AI19" s="20">
        <f t="shared" si="9"/>
        <v>324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>
        <f t="shared" si="1"/>
        <v>0</v>
      </c>
      <c r="I20" s="15" t="s">
        <v>12</v>
      </c>
      <c r="J20" s="16" t="s">
        <v>12</v>
      </c>
      <c r="K20" s="17" t="str">
        <f t="shared" si="2"/>
        <v>5</v>
      </c>
      <c r="L20" s="15" t="s">
        <v>2</v>
      </c>
      <c r="M20" s="16" t="s">
        <v>95</v>
      </c>
      <c r="N20" s="17" t="str">
        <f t="shared" si="3"/>
        <v>2</v>
      </c>
      <c r="O20" s="15" t="s">
        <v>12</v>
      </c>
      <c r="P20" s="16" t="s">
        <v>12</v>
      </c>
      <c r="Q20" s="17" t="str">
        <f t="shared" si="4"/>
        <v>3</v>
      </c>
      <c r="R20" s="15" t="s">
        <v>97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>
        <f t="shared" si="6"/>
        <v>0</v>
      </c>
      <c r="X20" s="15" t="s">
        <v>2</v>
      </c>
      <c r="Y20" s="16" t="s">
        <v>96</v>
      </c>
      <c r="Z20" s="17" t="str">
        <f t="shared" si="7"/>
        <v>2</v>
      </c>
      <c r="AA20" s="15" t="s">
        <v>95</v>
      </c>
      <c r="AB20" s="16" t="s">
        <v>96</v>
      </c>
      <c r="AC20" s="17">
        <f t="shared" si="12"/>
        <v>0</v>
      </c>
      <c r="AD20" s="24"/>
      <c r="AE20" s="22"/>
      <c r="AF20" s="17"/>
      <c r="AG20" s="18">
        <f>E20+H20+K20+N20+Q20+T20+W20+Z20+AC20+AF20</f>
        <v>15</v>
      </c>
      <c r="AH20" s="19">
        <f>'18.Spieltag'!AI20</f>
        <v>298</v>
      </c>
      <c r="AI20" s="20">
        <f t="shared" si="9"/>
        <v>313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95</v>
      </c>
      <c r="H21" s="17" t="str">
        <f t="shared" si="1"/>
        <v>3</v>
      </c>
      <c r="I21" s="15" t="s">
        <v>95</v>
      </c>
      <c r="J21" s="16" t="s">
        <v>95</v>
      </c>
      <c r="K21" s="17" t="str">
        <f t="shared" si="2"/>
        <v>3</v>
      </c>
      <c r="L21" s="15" t="s">
        <v>2</v>
      </c>
      <c r="M21" s="16" t="s">
        <v>95</v>
      </c>
      <c r="N21" s="17" t="str">
        <f t="shared" si="3"/>
        <v>2</v>
      </c>
      <c r="O21" s="15" t="s">
        <v>12</v>
      </c>
      <c r="P21" s="16" t="s">
        <v>95</v>
      </c>
      <c r="Q21" s="17">
        <f t="shared" si="4"/>
        <v>0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2</v>
      </c>
      <c r="Y21" s="16" t="s">
        <v>95</v>
      </c>
      <c r="Z21" s="17" t="str">
        <f t="shared" si="7"/>
        <v>2</v>
      </c>
      <c r="AA21" s="15" t="s">
        <v>12</v>
      </c>
      <c r="AB21" s="16" t="s">
        <v>96</v>
      </c>
      <c r="AC21" s="17">
        <f t="shared" si="12"/>
        <v>0</v>
      </c>
      <c r="AD21" s="24"/>
      <c r="AE21" s="22"/>
      <c r="AF21" s="17"/>
      <c r="AG21" s="18">
        <f>E21+H21+K21+N21+Q21+T21+W21+Z21+AC21+AF21</f>
        <v>12</v>
      </c>
      <c r="AH21" s="19">
        <f>'18.Spieltag'!AI21</f>
        <v>326</v>
      </c>
      <c r="AI21" s="20">
        <f t="shared" si="9"/>
        <v>338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95</v>
      </c>
      <c r="D22" s="16" t="s">
        <v>95</v>
      </c>
      <c r="E22" s="17">
        <f t="shared" si="11"/>
        <v>0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0</v>
      </c>
      <c r="AD22" s="24"/>
      <c r="AE22" s="22"/>
      <c r="AF22" s="17"/>
      <c r="AG22" s="18">
        <f>E22+H22+K22+N22+Q22+T22+W22+Z22+AC22+AF22</f>
        <v>4</v>
      </c>
      <c r="AH22" s="19">
        <f>'18.Spieltag'!AI22</f>
        <v>322</v>
      </c>
      <c r="AI22" s="20">
        <f t="shared" si="9"/>
        <v>326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95</v>
      </c>
      <c r="G23" s="16" t="s">
        <v>95</v>
      </c>
      <c r="H23" s="17" t="str">
        <f t="shared" si="1"/>
        <v>3</v>
      </c>
      <c r="I23" s="15" t="s">
        <v>95</v>
      </c>
      <c r="J23" s="16" t="s">
        <v>12</v>
      </c>
      <c r="K23" s="17">
        <f t="shared" si="2"/>
        <v>0</v>
      </c>
      <c r="L23" s="15" t="s">
        <v>12</v>
      </c>
      <c r="M23" s="16" t="s">
        <v>96</v>
      </c>
      <c r="N23" s="17" t="str">
        <f t="shared" si="3"/>
        <v>2</v>
      </c>
      <c r="O23" s="15" t="s">
        <v>95</v>
      </c>
      <c r="P23" s="16" t="s">
        <v>95</v>
      </c>
      <c r="Q23" s="17" t="str">
        <f t="shared" si="4"/>
        <v>3</v>
      </c>
      <c r="R23" s="15" t="s">
        <v>12</v>
      </c>
      <c r="S23" s="16" t="s">
        <v>95</v>
      </c>
      <c r="T23" s="17">
        <f t="shared" si="5"/>
        <v>0</v>
      </c>
      <c r="U23" s="15" t="s">
        <v>95</v>
      </c>
      <c r="V23" s="16" t="s">
        <v>95</v>
      </c>
      <c r="W23" s="17" t="str">
        <f t="shared" si="6"/>
        <v>5</v>
      </c>
      <c r="X23" s="15" t="s">
        <v>12</v>
      </c>
      <c r="Y23" s="16" t="s">
        <v>95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0</v>
      </c>
      <c r="AD23" s="24"/>
      <c r="AE23" s="22"/>
      <c r="AF23" s="17"/>
      <c r="AG23" s="18">
        <f>E23+H23+K23+N23+Q23+T23+W23+Z23+AC23+AF23</f>
        <v>20</v>
      </c>
      <c r="AH23" s="19">
        <f>'18.Spieltag'!AI23</f>
        <v>217</v>
      </c>
      <c r="AI23" s="20">
        <f t="shared" si="9"/>
        <v>237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95</v>
      </c>
      <c r="J24" s="16" t="s">
        <v>2</v>
      </c>
      <c r="K24" s="17">
        <f t="shared" si="2"/>
        <v>0</v>
      </c>
      <c r="L24" s="15" t="s">
        <v>12</v>
      </c>
      <c r="M24" s="16" t="s">
        <v>96</v>
      </c>
      <c r="N24" s="17" t="str">
        <f t="shared" si="3"/>
        <v>2</v>
      </c>
      <c r="O24" s="15" t="s">
        <v>95</v>
      </c>
      <c r="P24" s="16" t="s">
        <v>12</v>
      </c>
      <c r="Q24" s="17">
        <f t="shared" si="4"/>
        <v>0</v>
      </c>
      <c r="R24" s="15" t="s">
        <v>12</v>
      </c>
      <c r="S24" s="16" t="s">
        <v>96</v>
      </c>
      <c r="T24" s="17">
        <f t="shared" si="5"/>
        <v>0</v>
      </c>
      <c r="U24" s="15" t="s">
        <v>97</v>
      </c>
      <c r="V24" s="16" t="s">
        <v>97</v>
      </c>
      <c r="W24" s="17" t="str">
        <f t="shared" si="6"/>
        <v>3</v>
      </c>
      <c r="X24" s="15" t="s">
        <v>12</v>
      </c>
      <c r="Y24" s="16" t="s">
        <v>95</v>
      </c>
      <c r="Z24" s="17" t="str">
        <f t="shared" si="7"/>
        <v>5</v>
      </c>
      <c r="AA24" s="15" t="s">
        <v>2</v>
      </c>
      <c r="AB24" s="16" t="s">
        <v>95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'18.Spieltag'!AI24</f>
        <v>313</v>
      </c>
      <c r="AI24" s="20">
        <f t="shared" ref="AI24:AI26" si="15">AG24+AH24</f>
        <v>323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ref="A25:A26" si="16">AJ25</f>
        <v>7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5</v>
      </c>
      <c r="F25" s="15" t="s">
        <v>96</v>
      </c>
      <c r="G25" s="16" t="s">
        <v>95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96</v>
      </c>
      <c r="P25" s="16" t="s">
        <v>95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 t="str">
        <f t="shared" si="7"/>
        <v>2</v>
      </c>
      <c r="AA25" s="15" t="s">
        <v>95</v>
      </c>
      <c r="AB25" s="16" t="s">
        <v>96</v>
      </c>
      <c r="AC25" s="17">
        <f t="shared" si="12"/>
        <v>0</v>
      </c>
      <c r="AD25" s="24"/>
      <c r="AE25" s="22"/>
      <c r="AF25" s="17"/>
      <c r="AG25" s="18">
        <f t="shared" si="14"/>
        <v>9</v>
      </c>
      <c r="AH25" s="19">
        <f>'18.Spieltag'!AI25</f>
        <v>319</v>
      </c>
      <c r="AI25" s="20">
        <f t="shared" si="15"/>
        <v>328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6"/>
        <v>12</v>
      </c>
      <c r="B26" s="18" t="str">
        <f>'1.Spieltag'!B26</f>
        <v>Ricardo04</v>
      </c>
      <c r="C26" s="15" t="s">
        <v>12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>
        <f t="shared" si="4"/>
        <v>0</v>
      </c>
      <c r="R26" s="15" t="s">
        <v>12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12</v>
      </c>
      <c r="Y26" s="16" t="s">
        <v>96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0</v>
      </c>
      <c r="AD26" s="24"/>
      <c r="AE26" s="22"/>
      <c r="AF26" s="17"/>
      <c r="AG26" s="18">
        <f t="shared" si="14"/>
        <v>7</v>
      </c>
      <c r="AH26" s="19">
        <f>'18.Spieltag'!AI26</f>
        <v>309</v>
      </c>
      <c r="AI26" s="20">
        <f t="shared" si="15"/>
        <v>316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7">AJ27</f>
        <v>22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1" si="18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12</v>
      </c>
      <c r="H27" s="17">
        <f t="shared" ref="H27:H31" si="19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>
        <f t="shared" ref="K27:K31" si="20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1" si="2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 t="str">
        <f t="shared" ref="Q27:Q31" si="22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12</v>
      </c>
      <c r="T27" s="17">
        <f t="shared" ref="T27:T31" si="23">IF(OR(EXACT($R$7,R27)*(EXACT($S$7,S27)))=TRUE,$AN$9,IF(($S$7-$R$7=S27-R27),$AN$8,IF(OR(EXACT($R$7&gt;$S$7,R27&gt;S27)*EXACT($R$7=$S$7,R27=S27)*EXACT($R$7&lt;$S$7,R27&lt;S27)),$AN$7,0)))</f>
        <v>0</v>
      </c>
      <c r="U27" s="15" t="s">
        <v>97</v>
      </c>
      <c r="V27" s="16" t="s">
        <v>95</v>
      </c>
      <c r="W27" s="17">
        <f t="shared" ref="W27:W31" si="24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 t="str">
        <f t="shared" ref="Z27:Z31" si="25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0</v>
      </c>
      <c r="AD27" s="24"/>
      <c r="AE27" s="22"/>
      <c r="AF27" s="17"/>
      <c r="AG27" s="18">
        <f t="shared" ref="AG27:AG32" si="26">E27+H27+K27+N27+Q27+T27+W27+Z27+AC27+AF27</f>
        <v>13</v>
      </c>
      <c r="AH27" s="19">
        <f>'18.Spieltag'!AI27</f>
        <v>251</v>
      </c>
      <c r="AI27" s="20">
        <f t="shared" ref="AI27:AI32" si="27">AG27+AH27</f>
        <v>264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7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8"/>
        <v>0</v>
      </c>
      <c r="F28" s="15" t="s">
        <v>95</v>
      </c>
      <c r="G28" s="16" t="s">
        <v>95</v>
      </c>
      <c r="H28" s="17" t="str">
        <f t="shared" si="19"/>
        <v>3</v>
      </c>
      <c r="I28" s="15" t="s">
        <v>95</v>
      </c>
      <c r="J28" s="16" t="s">
        <v>96</v>
      </c>
      <c r="K28" s="17">
        <f t="shared" si="20"/>
        <v>0</v>
      </c>
      <c r="L28" s="15" t="s">
        <v>2</v>
      </c>
      <c r="M28" s="16" t="s">
        <v>95</v>
      </c>
      <c r="N28" s="17" t="str">
        <f t="shared" si="21"/>
        <v>2</v>
      </c>
      <c r="O28" s="15" t="s">
        <v>96</v>
      </c>
      <c r="P28" s="16" t="s">
        <v>95</v>
      </c>
      <c r="Q28" s="17">
        <f t="shared" si="22"/>
        <v>0</v>
      </c>
      <c r="R28" s="15" t="s">
        <v>12</v>
      </c>
      <c r="S28" s="16" t="s">
        <v>12</v>
      </c>
      <c r="T28" s="17">
        <f t="shared" si="23"/>
        <v>0</v>
      </c>
      <c r="U28" s="15" t="s">
        <v>95</v>
      </c>
      <c r="V28" s="16" t="s">
        <v>96</v>
      </c>
      <c r="W28" s="17">
        <f t="shared" si="24"/>
        <v>0</v>
      </c>
      <c r="X28" s="15" t="s">
        <v>95</v>
      </c>
      <c r="Y28" s="16" t="s">
        <v>12</v>
      </c>
      <c r="Z28" s="17">
        <f t="shared" si="25"/>
        <v>0</v>
      </c>
      <c r="AA28" s="15" t="s">
        <v>2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26"/>
        <v>5</v>
      </c>
      <c r="AH28" s="19">
        <f>'18.Spieltag'!AI28</f>
        <v>242</v>
      </c>
      <c r="AI28" s="20">
        <f t="shared" si="27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7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8"/>
        <v>3</v>
      </c>
      <c r="F29" s="15" t="s">
        <v>95</v>
      </c>
      <c r="G29" s="16" t="s">
        <v>95</v>
      </c>
      <c r="H29" s="17" t="str">
        <f t="shared" si="19"/>
        <v>3</v>
      </c>
      <c r="I29" s="15" t="s">
        <v>95</v>
      </c>
      <c r="J29" s="16" t="s">
        <v>12</v>
      </c>
      <c r="K29" s="17">
        <f t="shared" si="20"/>
        <v>0</v>
      </c>
      <c r="L29" s="15" t="s">
        <v>12</v>
      </c>
      <c r="M29" s="16" t="s">
        <v>96</v>
      </c>
      <c r="N29" s="17" t="str">
        <f t="shared" si="21"/>
        <v>2</v>
      </c>
      <c r="O29" s="15" t="s">
        <v>95</v>
      </c>
      <c r="P29" s="16" t="s">
        <v>12</v>
      </c>
      <c r="Q29" s="17">
        <f t="shared" si="2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95</v>
      </c>
      <c r="Z29" s="17" t="str">
        <f t="shared" si="25"/>
        <v>5</v>
      </c>
      <c r="AA29" s="15" t="s">
        <v>12</v>
      </c>
      <c r="AB29" s="16" t="s">
        <v>95</v>
      </c>
      <c r="AC29" s="17">
        <f t="shared" si="12"/>
        <v>0</v>
      </c>
      <c r="AD29" s="24"/>
      <c r="AE29" s="22"/>
      <c r="AF29" s="17"/>
      <c r="AG29" s="18">
        <f t="shared" si="26"/>
        <v>13</v>
      </c>
      <c r="AH29" s="19">
        <f>'18.Spieltag'!AI29</f>
        <v>331</v>
      </c>
      <c r="AI29" s="20">
        <f t="shared" si="27"/>
        <v>344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7"/>
        <v>18</v>
      </c>
      <c r="B30" s="18" t="str">
        <f>'1.Spieltag'!B30</f>
        <v>Silfa04</v>
      </c>
      <c r="C30" s="15" t="s">
        <v>2</v>
      </c>
      <c r="D30" s="16" t="s">
        <v>12</v>
      </c>
      <c r="E30" s="17" t="str">
        <f t="shared" si="18"/>
        <v>2</v>
      </c>
      <c r="F30" s="15" t="s">
        <v>96</v>
      </c>
      <c r="G30" s="16" t="s">
        <v>12</v>
      </c>
      <c r="H30" s="17">
        <f t="shared" si="19"/>
        <v>0</v>
      </c>
      <c r="I30" s="15" t="s">
        <v>95</v>
      </c>
      <c r="J30" s="16" t="s">
        <v>95</v>
      </c>
      <c r="K30" s="17" t="str">
        <f t="shared" si="20"/>
        <v>3</v>
      </c>
      <c r="L30" s="15" t="s">
        <v>95</v>
      </c>
      <c r="M30" s="16" t="s">
        <v>96</v>
      </c>
      <c r="N30" s="17" t="str">
        <f t="shared" si="21"/>
        <v>3</v>
      </c>
      <c r="O30" s="15" t="s">
        <v>95</v>
      </c>
      <c r="P30" s="16" t="s">
        <v>12</v>
      </c>
      <c r="Q30" s="17">
        <f t="shared" si="22"/>
        <v>0</v>
      </c>
      <c r="R30" s="15" t="s">
        <v>96</v>
      </c>
      <c r="S30" s="16" t="s">
        <v>95</v>
      </c>
      <c r="T30" s="17" t="str">
        <f t="shared" si="23"/>
        <v>3</v>
      </c>
      <c r="U30" s="15" t="s">
        <v>12</v>
      </c>
      <c r="V30" s="16" t="s">
        <v>95</v>
      </c>
      <c r="W30" s="17">
        <f t="shared" si="24"/>
        <v>0</v>
      </c>
      <c r="X30" s="15" t="s">
        <v>2</v>
      </c>
      <c r="Y30" s="16" t="s">
        <v>96</v>
      </c>
      <c r="Z30" s="17" t="str">
        <f t="shared" si="25"/>
        <v>2</v>
      </c>
      <c r="AA30" s="15" t="s">
        <v>2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26"/>
        <v>13</v>
      </c>
      <c r="AH30" s="19">
        <f>'18.Spieltag'!AI30</f>
        <v>264</v>
      </c>
      <c r="AI30" s="20">
        <f t="shared" si="27"/>
        <v>277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7"/>
        <v>1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8"/>
        <v>0</v>
      </c>
      <c r="F31" s="15" t="s">
        <v>12</v>
      </c>
      <c r="G31" s="16" t="s">
        <v>96</v>
      </c>
      <c r="H31" s="17">
        <f t="shared" si="19"/>
        <v>0</v>
      </c>
      <c r="I31" s="15" t="s">
        <v>95</v>
      </c>
      <c r="J31" s="16" t="s">
        <v>95</v>
      </c>
      <c r="K31" s="17" t="str">
        <f t="shared" si="20"/>
        <v>3</v>
      </c>
      <c r="L31" s="15" t="s">
        <v>12</v>
      </c>
      <c r="M31" s="16" t="s">
        <v>95</v>
      </c>
      <c r="N31" s="17" t="str">
        <f t="shared" si="21"/>
        <v>5</v>
      </c>
      <c r="O31" s="15" t="s">
        <v>95</v>
      </c>
      <c r="P31" s="16" t="s">
        <v>96</v>
      </c>
      <c r="Q31" s="17">
        <f t="shared" si="2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95</v>
      </c>
      <c r="Z31" s="17" t="str">
        <f t="shared" si="25"/>
        <v>5</v>
      </c>
      <c r="AA31" s="15" t="s">
        <v>12</v>
      </c>
      <c r="AB31" s="16" t="s">
        <v>95</v>
      </c>
      <c r="AC31" s="17">
        <f t="shared" si="12"/>
        <v>0</v>
      </c>
      <c r="AD31" s="24"/>
      <c r="AE31" s="22"/>
      <c r="AF31" s="17"/>
      <c r="AG31" s="18">
        <f t="shared" si="26"/>
        <v>18</v>
      </c>
      <c r="AH31" s="19">
        <f>'18.Spieltag'!AI31</f>
        <v>346</v>
      </c>
      <c r="AI31" s="20">
        <f t="shared" si="27"/>
        <v>364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7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6"/>
        <v>0</v>
      </c>
      <c r="AH32" s="19">
        <f>'18.Spieltag'!AI32</f>
        <v>265</v>
      </c>
      <c r="AI32" s="20">
        <f t="shared" si="27"/>
        <v>265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7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8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12</v>
      </c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95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1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ref="Q33" si="32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12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 t="s">
        <v>12</v>
      </c>
      <c r="AB33" s="16" t="s">
        <v>95</v>
      </c>
      <c r="AC33" s="17">
        <f t="shared" si="12"/>
        <v>0</v>
      </c>
      <c r="AD33" s="24"/>
      <c r="AE33" s="22"/>
      <c r="AF33" s="17"/>
      <c r="AG33" s="18">
        <f t="shared" ref="AG33" si="36">E33+H33+K33+N33+Q33+T33+W33+Z33+AC33+AF33</f>
        <v>12</v>
      </c>
      <c r="AH33" s="19">
        <f>'18.Spieltag'!AI33</f>
        <v>277</v>
      </c>
      <c r="AI33" s="20">
        <f t="shared" ref="AI33" si="37">AG33+AH33</f>
        <v>289</v>
      </c>
      <c r="AJ33" s="21">
        <f t="shared" ref="AJ33" si="38">RANK(AI33,$AI$8:$AI$53)</f>
        <v>17</v>
      </c>
      <c r="AK33" s="1"/>
    </row>
    <row r="34" spans="1:37" ht="28.15" customHeight="1" thickBot="1" x14ac:dyDescent="0.25">
      <c r="A34" s="25">
        <f t="shared" ref="A34" si="39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0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1">IF(OR(EXACT($F$7,F34)*(EXACT($G$7,G34)))=TRUE,$AN$9,IF(($G$7-$F$7=G34-F34),$AN$8,IF(OR(EXACT($F$7&gt;$G$7,F34&gt;G34)*EXACT($F$7=$G$7,F34=G34)*EXACT($F$7&lt;$G$7,F34&lt;G34)),$AN$7,0)))</f>
        <v>5</v>
      </c>
      <c r="I34" s="15" t="s">
        <v>12</v>
      </c>
      <c r="J34" s="16" t="s">
        <v>95</v>
      </c>
      <c r="K34" s="17">
        <f t="shared" ref="K34" si="42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>
        <f t="shared" si="12"/>
        <v>0</v>
      </c>
      <c r="AD34" s="24"/>
      <c r="AE34" s="22"/>
      <c r="AF34" s="17"/>
      <c r="AG34" s="18">
        <f t="shared" ref="AG34" si="48">E34+H34+K34+N34+Q34+T34+W34+Z34+AC34+AF34</f>
        <v>5</v>
      </c>
      <c r="AH34" s="19">
        <f>'18.Spieltag'!AI34</f>
        <v>119</v>
      </c>
      <c r="AI34" s="20">
        <f t="shared" ref="AI34" si="49">AG34+AH34</f>
        <v>124</v>
      </c>
      <c r="AJ34" s="21">
        <f t="shared" ref="AJ34" si="50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2" priority="1">
      <formula>($AG8&gt;40)</formula>
    </cfRule>
  </conditionalFormatting>
  <conditionalFormatting sqref="C4 I4 I6 U6">
    <cfRule type="cellIs" dxfId="81" priority="4" operator="equal">
      <formula>"Schalke 04"</formula>
    </cfRule>
  </conditionalFormatting>
  <conditionalFormatting sqref="F4 L4 O4 R4 U4 X4 AA4 C6 F6 L6 O6 R6 X6 AA6">
    <cfRule type="cellIs" dxfId="80" priority="3" operator="equal">
      <formula>"Schalke 04"</formula>
    </cfRule>
  </conditionalFormatting>
  <conditionalFormatting sqref="AG1:AG1048576">
    <cfRule type="top10" dxfId="79" priority="5" rank="3"/>
  </conditionalFormatting>
  <conditionalFormatting sqref="AK6:AK9">
    <cfRule type="top10" dxfId="78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AN53"/>
  <sheetViews>
    <sheetView topLeftCell="A17" workbookViewId="0">
      <selection activeCell="AO23" sqref="AO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33</v>
      </c>
      <c r="B4" s="14"/>
      <c r="C4" s="14" t="s">
        <v>62</v>
      </c>
      <c r="F4" s="14" t="s">
        <v>64</v>
      </c>
      <c r="I4" s="14" t="s">
        <v>92</v>
      </c>
      <c r="L4" s="14" t="s">
        <v>91</v>
      </c>
      <c r="O4" s="14" t="s">
        <v>65</v>
      </c>
      <c r="R4" s="14" t="s">
        <v>60</v>
      </c>
      <c r="U4" s="14" t="s">
        <v>57</v>
      </c>
      <c r="X4" s="14" t="s">
        <v>56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67</v>
      </c>
      <c r="I6" s="14" t="s">
        <v>63</v>
      </c>
      <c r="L6" s="14" t="s">
        <v>11</v>
      </c>
      <c r="O6" s="14" t="s">
        <v>59</v>
      </c>
      <c r="R6" s="14" t="s">
        <v>66</v>
      </c>
      <c r="U6" s="14" t="s">
        <v>58</v>
      </c>
      <c r="X6" s="14" t="s">
        <v>68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95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/>
      <c r="D8" s="16"/>
      <c r="E8" s="17">
        <f>IF(OR(EXACT($C$7,C8)*(EXACT($D$7,D8)))=TRUE,$AN$9,IF(($D$7-$C$7=D8-C8),$AN$8,IF(OR(EXACT($C$7&gt;$D$7,C8&gt;D8)*EXACT($C$7=$D$7,C8=D8)*EXACT($C$7&lt;$D$7,C8&lt;D8)),$AN$7,0)))</f>
        <v>0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/>
      <c r="J8" s="16"/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/>
      <c r="M8" s="16"/>
      <c r="N8" s="17">
        <f>IF(OR(EXACT($L$7,L8)*(EXACT($M$7,M8)))=TRUE,$AN$9,IF(($M$7-$L$7=M8-L8),$AN$8,IF(OR(EXACT($L$7&gt;$M$7,L8&gt;M8)*EXACT($L$7=$M$7,L8=M8)*EXACT($L$7&lt;$M$7,L8&lt;M8)),$AN$7,0)))</f>
        <v>0</v>
      </c>
      <c r="O8" s="15"/>
      <c r="P8" s="16"/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/>
      <c r="S8" s="16"/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/>
      <c r="V8" s="16"/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/>
      <c r="Y8" s="16"/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/>
      <c r="AB8" s="16"/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9</v>
      </c>
      <c r="AH8" s="19">
        <f>'19.Spieltag'!AI8</f>
        <v>348</v>
      </c>
      <c r="AI8" s="20">
        <f t="shared" ref="AI8:AI26" si="9">AG8+AH8</f>
        <v>357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2</v>
      </c>
      <c r="N9" s="17">
        <f t="shared" ref="N9:N34" si="12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 t="str">
        <f t="shared" si="5"/>
        <v>5</v>
      </c>
      <c r="X9" s="15" t="s">
        <v>12</v>
      </c>
      <c r="Y9" s="16" t="s">
        <v>95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5</v>
      </c>
      <c r="AH9" s="19">
        <f>'19.Spieltag'!AI9</f>
        <v>265</v>
      </c>
      <c r="AI9" s="20">
        <f t="shared" si="9"/>
        <v>270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95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>
        <f t="shared" si="12"/>
        <v>0</v>
      </c>
      <c r="O10" s="15" t="s">
        <v>95</v>
      </c>
      <c r="P10" s="16" t="s">
        <v>12</v>
      </c>
      <c r="Q10" s="17">
        <f t="shared" si="3"/>
        <v>0</v>
      </c>
      <c r="R10" s="15" t="s">
        <v>12</v>
      </c>
      <c r="S10" s="16" t="s">
        <v>95</v>
      </c>
      <c r="T10" s="17">
        <f t="shared" si="4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95</v>
      </c>
      <c r="Z10" s="17" t="str">
        <f t="shared" si="6"/>
        <v>3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3</v>
      </c>
      <c r="AH10" s="19">
        <f>'19.Spieltag'!AI10</f>
        <v>362</v>
      </c>
      <c r="AI10" s="20">
        <f t="shared" si="9"/>
        <v>365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>
        <f t="shared" si="1"/>
        <v>0</v>
      </c>
      <c r="I11" s="15" t="s">
        <v>12</v>
      </c>
      <c r="J11" s="16" t="s">
        <v>95</v>
      </c>
      <c r="K11" s="17">
        <f t="shared" si="2"/>
        <v>0</v>
      </c>
      <c r="L11" s="15" t="s">
        <v>95</v>
      </c>
      <c r="M11" s="16" t="s">
        <v>2</v>
      </c>
      <c r="N11" s="17">
        <f t="shared" si="12"/>
        <v>0</v>
      </c>
      <c r="O11" s="15" t="s">
        <v>12</v>
      </c>
      <c r="P11" s="16" t="s">
        <v>12</v>
      </c>
      <c r="Q11" s="17">
        <f t="shared" si="3"/>
        <v>0</v>
      </c>
      <c r="R11" s="15" t="s">
        <v>96</v>
      </c>
      <c r="S11" s="16" t="s">
        <v>95</v>
      </c>
      <c r="T11" s="17" t="str">
        <f t="shared" si="4"/>
        <v>2</v>
      </c>
      <c r="U11" s="15" t="s">
        <v>96</v>
      </c>
      <c r="V11" s="16" t="s">
        <v>12</v>
      </c>
      <c r="W11" s="17">
        <f t="shared" si="5"/>
        <v>0</v>
      </c>
      <c r="X11" s="15" t="s">
        <v>95</v>
      </c>
      <c r="Y11" s="16" t="s">
        <v>12</v>
      </c>
      <c r="Z11" s="17">
        <f t="shared" si="6"/>
        <v>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</v>
      </c>
      <c r="AH11" s="19">
        <f>'19.Spieltag'!AI11</f>
        <v>311</v>
      </c>
      <c r="AI11" s="20">
        <f t="shared" si="9"/>
        <v>313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96</v>
      </c>
      <c r="M12" s="16" t="s">
        <v>12</v>
      </c>
      <c r="N12" s="17">
        <f t="shared" si="12"/>
        <v>0</v>
      </c>
      <c r="O12" s="15" t="s">
        <v>95</v>
      </c>
      <c r="P12" s="16" t="s">
        <v>95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 t="str">
        <f t="shared" si="6"/>
        <v>3</v>
      </c>
      <c r="AA12" s="15" t="s">
        <v>95</v>
      </c>
      <c r="AB12" s="16" t="s">
        <v>95</v>
      </c>
      <c r="AC12" s="17" t="str">
        <f t="shared" si="7"/>
        <v>5</v>
      </c>
      <c r="AD12" s="24"/>
      <c r="AE12" s="22"/>
      <c r="AF12" s="17"/>
      <c r="AG12" s="18">
        <f t="shared" si="8"/>
        <v>8</v>
      </c>
      <c r="AH12" s="19">
        <f>'19.Spieltag'!AI12</f>
        <v>324</v>
      </c>
      <c r="AI12" s="20">
        <f t="shared" si="9"/>
        <v>332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96</v>
      </c>
      <c r="D13" s="16" t="s">
        <v>12</v>
      </c>
      <c r="E13" s="17" t="str">
        <f t="shared" si="11"/>
        <v>2</v>
      </c>
      <c r="F13" s="15" t="s">
        <v>2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12</v>
      </c>
      <c r="N13" s="17">
        <f t="shared" si="12"/>
        <v>0</v>
      </c>
      <c r="O13" s="15" t="s">
        <v>96</v>
      </c>
      <c r="P13" s="16" t="s">
        <v>2</v>
      </c>
      <c r="Q13" s="17">
        <f t="shared" si="3"/>
        <v>0</v>
      </c>
      <c r="R13" s="15" t="s">
        <v>12</v>
      </c>
      <c r="S13" s="16" t="s">
        <v>12</v>
      </c>
      <c r="T13" s="17">
        <f t="shared" si="4"/>
        <v>0</v>
      </c>
      <c r="U13" s="15" t="s">
        <v>95</v>
      </c>
      <c r="V13" s="16" t="s">
        <v>97</v>
      </c>
      <c r="W13" s="17">
        <f t="shared" si="5"/>
        <v>0</v>
      </c>
      <c r="X13" s="15" t="s">
        <v>12</v>
      </c>
      <c r="Y13" s="16" t="s">
        <v>2</v>
      </c>
      <c r="Z13" s="17">
        <f t="shared" si="6"/>
        <v>0</v>
      </c>
      <c r="AA13" s="15" t="s">
        <v>95</v>
      </c>
      <c r="AB13" s="16" t="s">
        <v>96</v>
      </c>
      <c r="AC13" s="17">
        <f t="shared" si="7"/>
        <v>0</v>
      </c>
      <c r="AD13" s="24"/>
      <c r="AE13" s="22"/>
      <c r="AF13" s="17"/>
      <c r="AG13" s="18">
        <f t="shared" si="8"/>
        <v>2</v>
      </c>
      <c r="AH13" s="19">
        <f>'19.Spieltag'!AI13</f>
        <v>272</v>
      </c>
      <c r="AI13" s="20">
        <f t="shared" si="9"/>
        <v>274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'19.Spieltag'!AI14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 t="str">
        <f t="shared" si="11"/>
        <v>5</v>
      </c>
      <c r="F15" s="15" t="s">
        <v>12</v>
      </c>
      <c r="G15" s="16" t="s">
        <v>95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95</v>
      </c>
      <c r="M15" s="16" t="s">
        <v>12</v>
      </c>
      <c r="N15" s="17">
        <f t="shared" si="12"/>
        <v>0</v>
      </c>
      <c r="O15" s="15" t="s">
        <v>95</v>
      </c>
      <c r="P15" s="16" t="s">
        <v>12</v>
      </c>
      <c r="Q15" s="17">
        <f t="shared" si="3"/>
        <v>0</v>
      </c>
      <c r="R15" s="15" t="s">
        <v>95</v>
      </c>
      <c r="S15" s="16" t="s">
        <v>12</v>
      </c>
      <c r="T15" s="17" t="str">
        <f t="shared" si="4"/>
        <v>2</v>
      </c>
      <c r="U15" s="15"/>
      <c r="V15" s="16"/>
      <c r="W15" s="17"/>
      <c r="X15" s="15" t="s">
        <v>95</v>
      </c>
      <c r="Y15" s="16" t="s">
        <v>12</v>
      </c>
      <c r="Z15" s="17">
        <f t="shared" si="6"/>
        <v>0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7</v>
      </c>
      <c r="AH15" s="19">
        <f>'19.Spieltag'!AI15</f>
        <v>343</v>
      </c>
      <c r="AI15" s="20">
        <f t="shared" si="9"/>
        <v>350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1"/>
        <v>5</v>
      </c>
      <c r="F16" s="15" t="s">
        <v>12</v>
      </c>
      <c r="G16" s="16" t="s">
        <v>95</v>
      </c>
      <c r="H16" s="17">
        <f t="shared" si="1"/>
        <v>0</v>
      </c>
      <c r="I16" s="15" t="s">
        <v>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12"/>
        <v>0</v>
      </c>
      <c r="O16" s="15" t="s">
        <v>95</v>
      </c>
      <c r="P16" s="16" t="s">
        <v>12</v>
      </c>
      <c r="Q16" s="17">
        <f t="shared" si="3"/>
        <v>0</v>
      </c>
      <c r="R16" s="15" t="s">
        <v>95</v>
      </c>
      <c r="S16" s="16" t="s">
        <v>95</v>
      </c>
      <c r="T16" s="17">
        <f t="shared" si="4"/>
        <v>0</v>
      </c>
      <c r="U16" s="15" t="s">
        <v>95</v>
      </c>
      <c r="V16" s="16" t="s">
        <v>2</v>
      </c>
      <c r="W16" s="17">
        <f t="shared" si="5"/>
        <v>0</v>
      </c>
      <c r="X16" s="15" t="s">
        <v>12</v>
      </c>
      <c r="Y16" s="16" t="s">
        <v>95</v>
      </c>
      <c r="Z16" s="17">
        <f t="shared" si="6"/>
        <v>0</v>
      </c>
      <c r="AA16" s="15" t="s">
        <v>95</v>
      </c>
      <c r="AB16" s="16" t="s">
        <v>95</v>
      </c>
      <c r="AC16" s="17" t="str">
        <f t="shared" si="7"/>
        <v>5</v>
      </c>
      <c r="AD16" s="24"/>
      <c r="AE16" s="22"/>
      <c r="AF16" s="17"/>
      <c r="AG16" s="18">
        <f t="shared" si="8"/>
        <v>10</v>
      </c>
      <c r="AH16" s="19">
        <f>'19.Spieltag'!AI16</f>
        <v>310</v>
      </c>
      <c r="AI16" s="20">
        <f t="shared" si="9"/>
        <v>320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12"/>
        <v>0</v>
      </c>
      <c r="O17" s="15" t="s">
        <v>2</v>
      </c>
      <c r="P17" s="16" t="s">
        <v>95</v>
      </c>
      <c r="Q17" s="17" t="str">
        <f t="shared" si="3"/>
        <v>2</v>
      </c>
      <c r="R17" s="15" t="s">
        <v>95</v>
      </c>
      <c r="S17" s="16" t="s">
        <v>12</v>
      </c>
      <c r="T17" s="17" t="str">
        <f t="shared" si="4"/>
        <v>2</v>
      </c>
      <c r="U17" s="15" t="s">
        <v>95</v>
      </c>
      <c r="V17" s="16" t="s">
        <v>12</v>
      </c>
      <c r="W17" s="17">
        <f t="shared" si="5"/>
        <v>0</v>
      </c>
      <c r="X17" s="15" t="s">
        <v>12</v>
      </c>
      <c r="Y17" s="16" t="s">
        <v>12</v>
      </c>
      <c r="Z17" s="17" t="str">
        <f t="shared" si="6"/>
        <v>5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'19.Spieltag'!AI17</f>
        <v>250</v>
      </c>
      <c r="AI17" s="20">
        <f t="shared" si="9"/>
        <v>259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95</v>
      </c>
      <c r="G18" s="16" t="s">
        <v>96</v>
      </c>
      <c r="H18" s="17">
        <f t="shared" si="1"/>
        <v>0</v>
      </c>
      <c r="I18" s="15" t="s">
        <v>12</v>
      </c>
      <c r="J18" s="16" t="s">
        <v>96</v>
      </c>
      <c r="K18" s="17">
        <f t="shared" si="2"/>
        <v>0</v>
      </c>
      <c r="L18" s="15" t="s">
        <v>96</v>
      </c>
      <c r="M18" s="16" t="s">
        <v>95</v>
      </c>
      <c r="N18" s="17">
        <f t="shared" si="12"/>
        <v>0</v>
      </c>
      <c r="O18" s="15" t="s">
        <v>95</v>
      </c>
      <c r="P18" s="16" t="s">
        <v>2</v>
      </c>
      <c r="Q18" s="17">
        <f t="shared" si="3"/>
        <v>0</v>
      </c>
      <c r="R18" s="15" t="s">
        <v>12</v>
      </c>
      <c r="S18" s="16" t="s">
        <v>96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95</v>
      </c>
      <c r="Y18" s="16" t="s">
        <v>95</v>
      </c>
      <c r="Z18" s="17" t="str">
        <f t="shared" si="6"/>
        <v>3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8</v>
      </c>
      <c r="AH18" s="19">
        <f>'19.Spieltag'!AI18</f>
        <v>316</v>
      </c>
      <c r="AI18" s="20">
        <f t="shared" si="9"/>
        <v>324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96</v>
      </c>
      <c r="H19" s="17">
        <f t="shared" si="1"/>
        <v>0</v>
      </c>
      <c r="I19" s="15" t="s">
        <v>2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>
        <f t="shared" si="12"/>
        <v>0</v>
      </c>
      <c r="O19" s="15" t="s">
        <v>95</v>
      </c>
      <c r="P19" s="16" t="s">
        <v>95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96</v>
      </c>
      <c r="V19" s="16" t="s">
        <v>96</v>
      </c>
      <c r="W19" s="17">
        <f t="shared" si="5"/>
        <v>0</v>
      </c>
      <c r="X19" s="15" t="s">
        <v>12</v>
      </c>
      <c r="Y19" s="16" t="s">
        <v>95</v>
      </c>
      <c r="Z19" s="17">
        <f t="shared" si="6"/>
        <v>0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>E19+H19+K19+N19+Q19+T19+W19+Z19+AC19+AF19</f>
        <v>0</v>
      </c>
      <c r="AH19" s="19">
        <f>'19.Spieltag'!AI19</f>
        <v>324</v>
      </c>
      <c r="AI19" s="20">
        <f t="shared" si="9"/>
        <v>324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12</v>
      </c>
      <c r="D20" s="16" t="s">
        <v>96</v>
      </c>
      <c r="E20" s="17">
        <f t="shared" si="11"/>
        <v>0</v>
      </c>
      <c r="F20" s="15" t="s">
        <v>2</v>
      </c>
      <c r="G20" s="16" t="s">
        <v>12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12</v>
      </c>
      <c r="N20" s="17">
        <f t="shared" si="12"/>
        <v>0</v>
      </c>
      <c r="O20" s="15" t="s">
        <v>12</v>
      </c>
      <c r="P20" s="16" t="s">
        <v>12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95</v>
      </c>
      <c r="V20" s="16" t="s">
        <v>96</v>
      </c>
      <c r="W20" s="17" t="str">
        <f t="shared" si="5"/>
        <v>3</v>
      </c>
      <c r="X20" s="15" t="s">
        <v>12</v>
      </c>
      <c r="Y20" s="16" t="s">
        <v>12</v>
      </c>
      <c r="Z20" s="17" t="str">
        <f t="shared" si="6"/>
        <v>5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>E20+H20+K20+N20+Q20+T20+W20+Z20+AC20+AF20</f>
        <v>8</v>
      </c>
      <c r="AH20" s="19">
        <f>'19.Spieltag'!AI20</f>
        <v>313</v>
      </c>
      <c r="AI20" s="20">
        <f t="shared" si="9"/>
        <v>321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95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95</v>
      </c>
      <c r="M21" s="16" t="s">
        <v>12</v>
      </c>
      <c r="N21" s="17">
        <f t="shared" si="12"/>
        <v>0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12</v>
      </c>
      <c r="T21" s="17">
        <f t="shared" si="4"/>
        <v>0</v>
      </c>
      <c r="U21" s="15" t="s">
        <v>95</v>
      </c>
      <c r="V21" s="16" t="s">
        <v>2</v>
      </c>
      <c r="W21" s="17">
        <f t="shared" si="5"/>
        <v>0</v>
      </c>
      <c r="X21" s="15" t="s">
        <v>95</v>
      </c>
      <c r="Y21" s="16" t="s">
        <v>12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>E21+H21+K21+N21+Q21+T21+W21+Z21+AC21+AF21</f>
        <v>5</v>
      </c>
      <c r="AH21" s="19">
        <f>'19.Spieltag'!AI21</f>
        <v>338</v>
      </c>
      <c r="AI21" s="20">
        <f t="shared" si="9"/>
        <v>343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5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96</v>
      </c>
      <c r="K22" s="17">
        <f t="shared" si="2"/>
        <v>0</v>
      </c>
      <c r="L22" s="15" t="s">
        <v>96</v>
      </c>
      <c r="M22" s="16" t="s">
        <v>12</v>
      </c>
      <c r="N22" s="17">
        <f t="shared" si="12"/>
        <v>0</v>
      </c>
      <c r="O22" s="15" t="s">
        <v>96</v>
      </c>
      <c r="P22" s="16" t="s">
        <v>12</v>
      </c>
      <c r="Q22" s="17">
        <f t="shared" si="3"/>
        <v>0</v>
      </c>
      <c r="R22" s="15" t="s">
        <v>12</v>
      </c>
      <c r="S22" s="16" t="s">
        <v>96</v>
      </c>
      <c r="T22" s="17">
        <f t="shared" si="4"/>
        <v>0</v>
      </c>
      <c r="U22" s="15" t="s">
        <v>12</v>
      </c>
      <c r="V22" s="16" t="s">
        <v>95</v>
      </c>
      <c r="W22" s="17" t="str">
        <f t="shared" si="5"/>
        <v>5</v>
      </c>
      <c r="X22" s="15" t="s">
        <v>12</v>
      </c>
      <c r="Y22" s="16" t="s">
        <v>96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>E22+H22+K22+N22+Q22+T22+W22+Z22+AC22+AF22</f>
        <v>10</v>
      </c>
      <c r="AH22" s="19">
        <f>'19.Spieltag'!AI22</f>
        <v>326</v>
      </c>
      <c r="AI22" s="20">
        <f t="shared" si="9"/>
        <v>336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 t="s">
        <v>95</v>
      </c>
      <c r="D23" s="16" t="s">
        <v>12</v>
      </c>
      <c r="E23" s="17" t="str">
        <f t="shared" si="11"/>
        <v>5</v>
      </c>
      <c r="F23" s="15" t="s">
        <v>12</v>
      </c>
      <c r="G23" s="16" t="s">
        <v>95</v>
      </c>
      <c r="H23" s="17">
        <f t="shared" si="1"/>
        <v>0</v>
      </c>
      <c r="I23" s="15" t="s">
        <v>12</v>
      </c>
      <c r="J23" s="16" t="s">
        <v>95</v>
      </c>
      <c r="K23" s="17">
        <f t="shared" si="2"/>
        <v>0</v>
      </c>
      <c r="L23" s="15" t="s">
        <v>96</v>
      </c>
      <c r="M23" s="16" t="s">
        <v>12</v>
      </c>
      <c r="N23" s="17">
        <f t="shared" si="12"/>
        <v>0</v>
      </c>
      <c r="O23" s="15" t="s">
        <v>95</v>
      </c>
      <c r="P23" s="16" t="s">
        <v>12</v>
      </c>
      <c r="Q23" s="17">
        <f t="shared" si="3"/>
        <v>0</v>
      </c>
      <c r="R23" s="15" t="s">
        <v>95</v>
      </c>
      <c r="S23" s="16" t="s">
        <v>96</v>
      </c>
      <c r="T23" s="17">
        <f t="shared" si="4"/>
        <v>0</v>
      </c>
      <c r="U23" s="15" t="s">
        <v>96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95</v>
      </c>
      <c r="AC23" s="17" t="str">
        <f t="shared" si="7"/>
        <v>5</v>
      </c>
      <c r="AD23" s="24"/>
      <c r="AE23" s="22"/>
      <c r="AF23" s="17"/>
      <c r="AG23" s="18">
        <f>E23+H23+K23+N23+Q23+T23+W23+Z23+AC23+AF23</f>
        <v>10</v>
      </c>
      <c r="AH23" s="19">
        <f>'19.Spieltag'!AI23</f>
        <v>237</v>
      </c>
      <c r="AI23" s="20">
        <f t="shared" si="9"/>
        <v>247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10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95</v>
      </c>
      <c r="M24" s="16" t="s">
        <v>97</v>
      </c>
      <c r="N24" s="17">
        <f t="shared" si="12"/>
        <v>0</v>
      </c>
      <c r="O24" s="15" t="s">
        <v>12</v>
      </c>
      <c r="P24" s="16" t="s">
        <v>95</v>
      </c>
      <c r="Q24" s="17" t="str">
        <f t="shared" si="3"/>
        <v>3</v>
      </c>
      <c r="R24" s="15" t="s">
        <v>12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3</v>
      </c>
      <c r="AH24" s="19">
        <f>'19.Spieltag'!AI24</f>
        <v>323</v>
      </c>
      <c r="AI24" s="20">
        <f t="shared" si="9"/>
        <v>326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5</v>
      </c>
      <c r="F25" s="15" t="s">
        <v>12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>
        <f t="shared" si="2"/>
        <v>0</v>
      </c>
      <c r="L25" s="15" t="s">
        <v>96</v>
      </c>
      <c r="M25" s="16" t="s">
        <v>95</v>
      </c>
      <c r="N25" s="17">
        <f t="shared" si="12"/>
        <v>0</v>
      </c>
      <c r="O25" s="15" t="s">
        <v>95</v>
      </c>
      <c r="P25" s="16" t="s">
        <v>12</v>
      </c>
      <c r="Q25" s="17">
        <f t="shared" si="3"/>
        <v>0</v>
      </c>
      <c r="R25" s="15" t="s">
        <v>2</v>
      </c>
      <c r="S25" s="16" t="s">
        <v>12</v>
      </c>
      <c r="T25" s="17">
        <f t="shared" si="4"/>
        <v>0</v>
      </c>
      <c r="U25" s="15" t="s">
        <v>95</v>
      </c>
      <c r="V25" s="16" t="s">
        <v>12</v>
      </c>
      <c r="W25" s="17">
        <f t="shared" si="5"/>
        <v>0</v>
      </c>
      <c r="X25" s="15" t="s">
        <v>95</v>
      </c>
      <c r="Y25" s="16" t="s">
        <v>12</v>
      </c>
      <c r="Z25" s="17">
        <f t="shared" si="6"/>
        <v>0</v>
      </c>
      <c r="AA25" s="15" t="s">
        <v>95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4"/>
        <v>5</v>
      </c>
      <c r="AH25" s="19">
        <f>'19.Spieltag'!AI25</f>
        <v>328</v>
      </c>
      <c r="AI25" s="20">
        <f t="shared" si="9"/>
        <v>333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5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96</v>
      </c>
      <c r="K26" s="17">
        <f t="shared" si="2"/>
        <v>0</v>
      </c>
      <c r="L26" s="15" t="s">
        <v>96</v>
      </c>
      <c r="M26" s="16" t="s">
        <v>2</v>
      </c>
      <c r="N26" s="17">
        <f t="shared" si="12"/>
        <v>0</v>
      </c>
      <c r="O26" s="15" t="s">
        <v>95</v>
      </c>
      <c r="P26" s="16" t="s">
        <v>95</v>
      </c>
      <c r="Q26" s="17">
        <f t="shared" si="3"/>
        <v>0</v>
      </c>
      <c r="R26" s="15" t="s">
        <v>12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5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'19.Spieltag'!AI26</f>
        <v>316</v>
      </c>
      <c r="AI26" s="20">
        <f t="shared" si="9"/>
        <v>326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2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>
        <f t="shared" si="12"/>
        <v>0</v>
      </c>
      <c r="O27" s="15" t="s">
        <v>96</v>
      </c>
      <c r="P27" s="16" t="s">
        <v>95</v>
      </c>
      <c r="Q27" s="17">
        <f t="shared" ref="Q27:Q32" si="20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95</v>
      </c>
      <c r="T27" s="17">
        <f t="shared" ref="T27:T32" si="21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'19.Spieltag'!AI27</f>
        <v>264</v>
      </c>
      <c r="AI27" s="20">
        <f t="shared" ref="AI27:AI32" si="26">AG27+AH27</f>
        <v>266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12</v>
      </c>
      <c r="D28" s="16" t="s">
        <v>96</v>
      </c>
      <c r="E28" s="17">
        <f t="shared" si="17"/>
        <v>0</v>
      </c>
      <c r="F28" s="15" t="s">
        <v>95</v>
      </c>
      <c r="G28" s="16" t="s">
        <v>96</v>
      </c>
      <c r="H28" s="17">
        <f t="shared" si="18"/>
        <v>0</v>
      </c>
      <c r="I28" s="15" t="s">
        <v>95</v>
      </c>
      <c r="J28" s="16" t="s">
        <v>95</v>
      </c>
      <c r="K28" s="17">
        <f t="shared" si="19"/>
        <v>0</v>
      </c>
      <c r="L28" s="15" t="s">
        <v>96</v>
      </c>
      <c r="M28" s="16" t="s">
        <v>2</v>
      </c>
      <c r="N28" s="17">
        <f t="shared" si="12"/>
        <v>0</v>
      </c>
      <c r="O28" s="15" t="s">
        <v>96</v>
      </c>
      <c r="P28" s="16" t="s">
        <v>95</v>
      </c>
      <c r="Q28" s="17">
        <f t="shared" si="20"/>
        <v>0</v>
      </c>
      <c r="R28" s="15" t="s">
        <v>95</v>
      </c>
      <c r="S28" s="16" t="s">
        <v>96</v>
      </c>
      <c r="T28" s="17">
        <f t="shared" si="21"/>
        <v>0</v>
      </c>
      <c r="U28" s="15" t="s">
        <v>96</v>
      </c>
      <c r="V28" s="16" t="s">
        <v>95</v>
      </c>
      <c r="W28" s="17">
        <f t="shared" si="22"/>
        <v>0</v>
      </c>
      <c r="X28" s="15" t="s">
        <v>12</v>
      </c>
      <c r="Y28" s="16" t="s">
        <v>95</v>
      </c>
      <c r="Z28" s="17">
        <f t="shared" si="23"/>
        <v>0</v>
      </c>
      <c r="AA28" s="15" t="s">
        <v>96</v>
      </c>
      <c r="AB28" s="16" t="s">
        <v>95</v>
      </c>
      <c r="AC28" s="17">
        <f t="shared" si="24"/>
        <v>0</v>
      </c>
      <c r="AD28" s="24"/>
      <c r="AE28" s="22"/>
      <c r="AF28" s="17"/>
      <c r="AG28" s="18">
        <f t="shared" si="25"/>
        <v>0</v>
      </c>
      <c r="AH28" s="19">
        <f>'19.Spieltag'!AI28</f>
        <v>247</v>
      </c>
      <c r="AI28" s="20">
        <f t="shared" si="26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7"/>
        <v>5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>
        <f t="shared" si="12"/>
        <v>0</v>
      </c>
      <c r="O29" s="15"/>
      <c r="P29" s="16"/>
      <c r="Q29" s="17"/>
      <c r="R29" s="15" t="s">
        <v>95</v>
      </c>
      <c r="S29" s="16" t="s">
        <v>95</v>
      </c>
      <c r="T29" s="17">
        <f t="shared" si="21"/>
        <v>0</v>
      </c>
      <c r="U29" s="15" t="s">
        <v>95</v>
      </c>
      <c r="V29" s="16" t="s">
        <v>12</v>
      </c>
      <c r="W29" s="17">
        <f t="shared" si="22"/>
        <v>0</v>
      </c>
      <c r="X29" s="15" t="s">
        <v>95</v>
      </c>
      <c r="Y29" s="16" t="s">
        <v>95</v>
      </c>
      <c r="Z29" s="17" t="str">
        <f t="shared" si="23"/>
        <v>3</v>
      </c>
      <c r="AA29" s="15" t="s">
        <v>12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8</v>
      </c>
      <c r="AH29" s="19">
        <f>'19.Spieltag'!AI29</f>
        <v>344</v>
      </c>
      <c r="AI29" s="20">
        <f t="shared" si="26"/>
        <v>352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17"/>
        <v>5</v>
      </c>
      <c r="F30" s="15" t="s">
        <v>12</v>
      </c>
      <c r="G30" s="16" t="s">
        <v>96</v>
      </c>
      <c r="H30" s="17">
        <f t="shared" si="18"/>
        <v>0</v>
      </c>
      <c r="I30" s="15" t="s">
        <v>95</v>
      </c>
      <c r="J30" s="16" t="s">
        <v>96</v>
      </c>
      <c r="K30" s="17">
        <f t="shared" si="19"/>
        <v>0</v>
      </c>
      <c r="L30" s="15" t="s">
        <v>95</v>
      </c>
      <c r="M30" s="16" t="s">
        <v>2</v>
      </c>
      <c r="N30" s="17">
        <f t="shared" si="12"/>
        <v>0</v>
      </c>
      <c r="O30" s="15" t="s">
        <v>12</v>
      </c>
      <c r="P30" s="16" t="s">
        <v>12</v>
      </c>
      <c r="Q30" s="17">
        <f t="shared" si="20"/>
        <v>0</v>
      </c>
      <c r="R30" s="15" t="s">
        <v>12</v>
      </c>
      <c r="S30" s="16" t="s">
        <v>2</v>
      </c>
      <c r="T30" s="17" t="str">
        <f t="shared" si="21"/>
        <v>2</v>
      </c>
      <c r="U30" s="15" t="s">
        <v>95</v>
      </c>
      <c r="V30" s="16" t="s">
        <v>95</v>
      </c>
      <c r="W30" s="17">
        <f t="shared" si="22"/>
        <v>0</v>
      </c>
      <c r="X30" s="15" t="s">
        <v>96</v>
      </c>
      <c r="Y30" s="16" t="s">
        <v>12</v>
      </c>
      <c r="Z30" s="17">
        <f t="shared" si="23"/>
        <v>0</v>
      </c>
      <c r="AA30" s="15"/>
      <c r="AB30" s="16"/>
      <c r="AC30" s="17"/>
      <c r="AD30" s="24"/>
      <c r="AE30" s="22"/>
      <c r="AF30" s="17"/>
      <c r="AG30" s="18">
        <f t="shared" si="25"/>
        <v>7</v>
      </c>
      <c r="AH30" s="19">
        <f>'19.Spieltag'!AI30</f>
        <v>277</v>
      </c>
      <c r="AI30" s="20">
        <f t="shared" si="26"/>
        <v>284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>
        <f t="shared" si="19"/>
        <v>0</v>
      </c>
      <c r="L31" s="15" t="s">
        <v>95</v>
      </c>
      <c r="M31" s="16" t="s">
        <v>12</v>
      </c>
      <c r="N31" s="17">
        <f t="shared" si="12"/>
        <v>0</v>
      </c>
      <c r="O31" s="15" t="s">
        <v>95</v>
      </c>
      <c r="P31" s="16" t="s">
        <v>96</v>
      </c>
      <c r="Q31" s="17" t="str">
        <f t="shared" si="20"/>
        <v>5</v>
      </c>
      <c r="R31" s="15" t="s">
        <v>12</v>
      </c>
      <c r="S31" s="16" t="s">
        <v>95</v>
      </c>
      <c r="T31" s="17">
        <f t="shared" si="21"/>
        <v>0</v>
      </c>
      <c r="U31" s="15" t="s">
        <v>12</v>
      </c>
      <c r="V31" s="16" t="s">
        <v>95</v>
      </c>
      <c r="W31" s="17" t="str">
        <f t="shared" si="22"/>
        <v>5</v>
      </c>
      <c r="X31" s="15" t="s">
        <v>12</v>
      </c>
      <c r="Y31" s="16" t="s">
        <v>95</v>
      </c>
      <c r="Z31" s="17">
        <f t="shared" si="23"/>
        <v>0</v>
      </c>
      <c r="AA31" s="15" t="s">
        <v>95</v>
      </c>
      <c r="AB31" s="16" t="s">
        <v>95</v>
      </c>
      <c r="AC31" s="17" t="str">
        <f t="shared" si="24"/>
        <v>5</v>
      </c>
      <c r="AD31" s="24"/>
      <c r="AE31" s="22"/>
      <c r="AF31" s="17"/>
      <c r="AG31" s="18">
        <f t="shared" si="25"/>
        <v>15</v>
      </c>
      <c r="AH31" s="19">
        <f>'19.Spieltag'!AI31</f>
        <v>364</v>
      </c>
      <c r="AI31" s="20">
        <f t="shared" si="26"/>
        <v>379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17"/>
        <v>0</v>
      </c>
      <c r="F32" s="15" t="s">
        <v>95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12"/>
        <v>0</v>
      </c>
      <c r="O32" s="15" t="s">
        <v>96</v>
      </c>
      <c r="P32" s="16" t="s">
        <v>12</v>
      </c>
      <c r="Q32" s="17">
        <f t="shared" si="20"/>
        <v>0</v>
      </c>
      <c r="R32" s="15" t="s">
        <v>95</v>
      </c>
      <c r="S32" s="16" t="s">
        <v>95</v>
      </c>
      <c r="T32" s="17">
        <f t="shared" si="21"/>
        <v>0</v>
      </c>
      <c r="U32" s="15" t="s">
        <v>95</v>
      </c>
      <c r="V32" s="16" t="s">
        <v>95</v>
      </c>
      <c r="W32" s="17">
        <f t="shared" si="22"/>
        <v>0</v>
      </c>
      <c r="X32" s="15" t="s">
        <v>95</v>
      </c>
      <c r="Y32" s="16" t="s">
        <v>95</v>
      </c>
      <c r="Z32" s="17" t="str">
        <f t="shared" si="23"/>
        <v>3</v>
      </c>
      <c r="AA32" s="15" t="s">
        <v>12</v>
      </c>
      <c r="AB32" s="16" t="s">
        <v>95</v>
      </c>
      <c r="AC32" s="17">
        <f t="shared" si="24"/>
        <v>0</v>
      </c>
      <c r="AD32" s="24"/>
      <c r="AE32" s="22"/>
      <c r="AF32" s="17"/>
      <c r="AG32" s="18">
        <f t="shared" si="25"/>
        <v>3</v>
      </c>
      <c r="AH32" s="19">
        <f>'19.Spieltag'!AI32</f>
        <v>265</v>
      </c>
      <c r="AI32" s="20">
        <f t="shared" si="26"/>
        <v>268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96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si="12"/>
        <v>0</v>
      </c>
      <c r="O33" s="15" t="s">
        <v>12</v>
      </c>
      <c r="P33" s="16" t="s">
        <v>95</v>
      </c>
      <c r="Q33" s="17" t="str">
        <f t="shared" ref="Q33" si="30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1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>
        <f t="shared" ref="W33" si="32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5">E33+H33+K33+N33+Q33+T33+W33+Z33+AC33+AF33</f>
        <v>8</v>
      </c>
      <c r="AH33" s="19">
        <f>'19.Spieltag'!AI33</f>
        <v>289</v>
      </c>
      <c r="AI33" s="20">
        <f t="shared" ref="AI33" si="36">AG33+AH33</f>
        <v>297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si="12"/>
        <v>0</v>
      </c>
      <c r="O34" s="15" t="s">
        <v>2</v>
      </c>
      <c r="P34" s="16" t="s">
        <v>12</v>
      </c>
      <c r="Q34" s="17" t="str">
        <f t="shared" ref="Q34" si="42">IF(OR(EXACT($O$7,O34)*(EXACT($P$7,P34)))=TRUE,$AN$9,IF(($P$7-$O$7=P34-O34),$AN$8,IF(OR(EXACT($O$7&gt;$P$7,O34&gt;P34)*EXACT($O$7=$P$7,O34=P34)*EXACT($O$7&lt;$P$7,O34&lt;P34)),$AN$7,0)))</f>
        <v>3</v>
      </c>
      <c r="R34" s="15" t="s">
        <v>2</v>
      </c>
      <c r="S34" s="16" t="s">
        <v>95</v>
      </c>
      <c r="T34" s="17">
        <f t="shared" ref="T34" si="43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12</v>
      </c>
      <c r="Z34" s="17" t="str">
        <f t="shared" ref="Z34" si="45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2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13</v>
      </c>
      <c r="AH34" s="19">
        <f>'19.Spieltag'!AI34</f>
        <v>124</v>
      </c>
      <c r="AI34" s="20">
        <f t="shared" ref="AI34" si="48">AG34+AH34</f>
        <v>137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7" priority="1">
      <formula>($AG8&gt;40)</formula>
    </cfRule>
  </conditionalFormatting>
  <conditionalFormatting sqref="C4 L4 U4 X4 AA4 C6 I6 L6 X6 AA6">
    <cfRule type="cellIs" dxfId="76" priority="4" operator="equal">
      <formula>"Schalke 04"</formula>
    </cfRule>
  </conditionalFormatting>
  <conditionalFormatting sqref="F4 I4 O4 R4 F6 O6 R6 U6">
    <cfRule type="cellIs" dxfId="75" priority="3" operator="equal">
      <formula>"Schalke 04"</formula>
    </cfRule>
  </conditionalFormatting>
  <conditionalFormatting sqref="AG1:AG1048576">
    <cfRule type="top10" dxfId="74" priority="5" rank="3"/>
  </conditionalFormatting>
  <conditionalFormatting sqref="AK6:AK9">
    <cfRule type="top10" dxfId="73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4:AN53"/>
  <sheetViews>
    <sheetView topLeftCell="C2" workbookViewId="0">
      <selection activeCell="Z15" sqref="Z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34</v>
      </c>
      <c r="B4" s="14"/>
      <c r="C4" s="14" t="s">
        <v>63</v>
      </c>
      <c r="F4" s="14" t="s">
        <v>67</v>
      </c>
      <c r="I4" s="14" t="s">
        <v>66</v>
      </c>
      <c r="L4" s="14" t="s">
        <v>58</v>
      </c>
      <c r="O4" s="14" t="s">
        <v>11</v>
      </c>
      <c r="R4" s="14" t="s">
        <v>68</v>
      </c>
      <c r="U4" s="14" t="s">
        <v>59</v>
      </c>
      <c r="X4" s="14" t="s">
        <v>61</v>
      </c>
      <c r="AA4" s="14" t="s">
        <v>94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91</v>
      </c>
      <c r="I6" s="14" t="s">
        <v>56</v>
      </c>
      <c r="L6" s="14" t="s">
        <v>64</v>
      </c>
      <c r="O6" s="14" t="s">
        <v>93</v>
      </c>
      <c r="R6" s="14" t="s">
        <v>60</v>
      </c>
      <c r="U6" s="14" t="s">
        <v>57</v>
      </c>
      <c r="X6" s="14" t="s">
        <v>92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13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97</v>
      </c>
      <c r="S7" s="65" t="s">
        <v>96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 t="s">
        <v>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96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2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12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12</v>
      </c>
      <c r="AH8" s="19">
        <f>'20.Spieltag'!AI8</f>
        <v>357</v>
      </c>
      <c r="AI8" s="20">
        <f t="shared" ref="AI8:AI18" si="9">AG8+AH8</f>
        <v>369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 t="s">
        <v>12</v>
      </c>
      <c r="J9" s="16" t="s">
        <v>95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>
        <f t="shared" ref="Q9:Q34" si="11">IF(OR(EXACT($O$7,O9)*(EXACT($P$7,P9)))=TRUE,$AN$9,IF(($P$7-$O$7=P9-O9),$AN$8,IF(OR(EXACT($O$7&gt;$P$7,O9&gt;P9)*EXACT($O$7=$P$7,O9=P9)*EXACT($O$7&lt;$P$7,O9&lt;P9)),$AN$7,0)))</f>
        <v>0</v>
      </c>
      <c r="R9" s="15" t="s">
        <v>12</v>
      </c>
      <c r="S9" s="16" t="s">
        <v>95</v>
      </c>
      <c r="T9" s="17" t="str">
        <f t="shared" si="4"/>
        <v>2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95</v>
      </c>
      <c r="Z9" s="17" t="str">
        <f t="shared" si="6"/>
        <v>2</v>
      </c>
      <c r="AA9" s="15" t="s">
        <v>12</v>
      </c>
      <c r="AB9" s="16" t="s">
        <v>95</v>
      </c>
      <c r="AC9" s="17" t="str">
        <f t="shared" si="7"/>
        <v>3</v>
      </c>
      <c r="AD9" s="24"/>
      <c r="AE9" s="22"/>
      <c r="AF9" s="17"/>
      <c r="AG9" s="18">
        <f t="shared" si="8"/>
        <v>7</v>
      </c>
      <c r="AH9" s="19">
        <f>'20.Spieltag'!AI9</f>
        <v>270</v>
      </c>
      <c r="AI9" s="20">
        <f t="shared" si="9"/>
        <v>277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2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96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4"/>
        <v>2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 t="str">
        <f t="shared" si="6"/>
        <v>2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12</v>
      </c>
      <c r="AH10" s="19">
        <f>'20.Spieltag'!AI10</f>
        <v>365</v>
      </c>
      <c r="AI10" s="20">
        <f t="shared" si="9"/>
        <v>377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2</v>
      </c>
      <c r="E11" s="17" t="str">
        <f t="shared" si="12"/>
        <v>2</v>
      </c>
      <c r="F11" s="15" t="s">
        <v>95</v>
      </c>
      <c r="G11" s="16" t="s">
        <v>95</v>
      </c>
      <c r="H11" s="17" t="str">
        <f t="shared" si="1"/>
        <v>5</v>
      </c>
      <c r="I11" s="15" t="s">
        <v>12</v>
      </c>
      <c r="J11" s="16" t="s">
        <v>95</v>
      </c>
      <c r="K11" s="17">
        <f t="shared" si="2"/>
        <v>0</v>
      </c>
      <c r="L11" s="15" t="s">
        <v>12</v>
      </c>
      <c r="M11" s="16" t="s">
        <v>96</v>
      </c>
      <c r="N11" s="17" t="str">
        <f t="shared" si="3"/>
        <v>2</v>
      </c>
      <c r="O11" s="15" t="s">
        <v>12</v>
      </c>
      <c r="P11" s="16" t="s">
        <v>96</v>
      </c>
      <c r="Q11" s="17">
        <f t="shared" si="11"/>
        <v>0</v>
      </c>
      <c r="R11" s="15" t="s">
        <v>95</v>
      </c>
      <c r="S11" s="16" t="s">
        <v>96</v>
      </c>
      <c r="T11" s="17" t="str">
        <f t="shared" si="4"/>
        <v>2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96</v>
      </c>
      <c r="Z11" s="17" t="str">
        <f t="shared" si="6"/>
        <v>2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13</v>
      </c>
      <c r="AH11" s="19">
        <f>'20.Spieltag'!AI11</f>
        <v>313</v>
      </c>
      <c r="AI11" s="20">
        <f t="shared" si="9"/>
        <v>326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2"/>
        <v>0</v>
      </c>
      <c r="F12" s="15" t="s">
        <v>12</v>
      </c>
      <c r="G12" s="16" t="s">
        <v>12</v>
      </c>
      <c r="H12" s="17" t="str">
        <f t="shared" si="1"/>
        <v>3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2</v>
      </c>
      <c r="P12" s="16" t="s">
        <v>95</v>
      </c>
      <c r="Q12" s="17">
        <f t="shared" si="11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>
        <f t="shared" si="6"/>
        <v>0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'20.Spieltag'!AI12</f>
        <v>332</v>
      </c>
      <c r="AI12" s="20">
        <f t="shared" si="9"/>
        <v>337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2"/>
        <v>2</v>
      </c>
      <c r="F13" s="15" t="s">
        <v>95</v>
      </c>
      <c r="G13" s="16" t="s">
        <v>12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95</v>
      </c>
      <c r="M13" s="16" t="s">
        <v>12</v>
      </c>
      <c r="N13" s="17">
        <f t="shared" si="3"/>
        <v>0</v>
      </c>
      <c r="O13" s="15" t="s">
        <v>2</v>
      </c>
      <c r="P13" s="16" t="s">
        <v>96</v>
      </c>
      <c r="Q13" s="17">
        <f t="shared" si="11"/>
        <v>0</v>
      </c>
      <c r="R13" s="15" t="s">
        <v>12</v>
      </c>
      <c r="S13" s="16" t="s">
        <v>95</v>
      </c>
      <c r="T13" s="17" t="str">
        <f t="shared" si="4"/>
        <v>2</v>
      </c>
      <c r="U13" s="15" t="s">
        <v>96</v>
      </c>
      <c r="V13" s="16" t="s">
        <v>12</v>
      </c>
      <c r="W13" s="17">
        <f t="shared" si="5"/>
        <v>0</v>
      </c>
      <c r="X13" s="15" t="s">
        <v>97</v>
      </c>
      <c r="Y13" s="16" t="s">
        <v>96</v>
      </c>
      <c r="Z13" s="17" t="str">
        <f t="shared" si="6"/>
        <v>2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6</v>
      </c>
      <c r="AH13" s="19">
        <f>'20.Spieltag'!AI13</f>
        <v>274</v>
      </c>
      <c r="AI13" s="20">
        <f t="shared" si="9"/>
        <v>280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'20.Spieltag'!AI14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96</v>
      </c>
      <c r="D15" s="16" t="s">
        <v>95</v>
      </c>
      <c r="E15" s="17" t="str">
        <f t="shared" si="12"/>
        <v>3</v>
      </c>
      <c r="F15" s="15" t="s">
        <v>95</v>
      </c>
      <c r="G15" s="16" t="s">
        <v>2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4"/>
        <v>2</v>
      </c>
      <c r="U15" s="15" t="s">
        <v>12</v>
      </c>
      <c r="V15" s="16" t="s">
        <v>95</v>
      </c>
      <c r="W15" s="17">
        <f t="shared" si="5"/>
        <v>0</v>
      </c>
      <c r="X15" s="15" t="s">
        <v>12</v>
      </c>
      <c r="Y15" s="16" t="s">
        <v>95</v>
      </c>
      <c r="Z15" s="17" t="str">
        <f t="shared" si="6"/>
        <v>2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12</v>
      </c>
      <c r="AH15" s="19">
        <f>'20.Spieltag'!AI15</f>
        <v>350</v>
      </c>
      <c r="AI15" s="20">
        <f t="shared" si="9"/>
        <v>362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95</v>
      </c>
      <c r="G16" s="16" t="s">
        <v>12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96</v>
      </c>
      <c r="Q16" s="17">
        <f t="shared" si="11"/>
        <v>0</v>
      </c>
      <c r="R16" s="15" t="s">
        <v>95</v>
      </c>
      <c r="S16" s="16" t="s">
        <v>95</v>
      </c>
      <c r="T16" s="17">
        <f t="shared" si="4"/>
        <v>0</v>
      </c>
      <c r="U16" s="15" t="s">
        <v>12</v>
      </c>
      <c r="V16" s="16" t="s">
        <v>95</v>
      </c>
      <c r="W16" s="17">
        <f t="shared" si="5"/>
        <v>0</v>
      </c>
      <c r="X16" s="15" t="s">
        <v>12</v>
      </c>
      <c r="Y16" s="16" t="s">
        <v>95</v>
      </c>
      <c r="Z16" s="17" t="str">
        <f t="shared" si="6"/>
        <v>2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5</v>
      </c>
      <c r="AH16" s="19">
        <f>'20.Spieltag'!AI16</f>
        <v>320</v>
      </c>
      <c r="AI16" s="20">
        <f t="shared" si="9"/>
        <v>325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2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 t="str">
        <f t="shared" si="3"/>
        <v>2</v>
      </c>
      <c r="O17" s="15" t="s">
        <v>2</v>
      </c>
      <c r="P17" s="16" t="s">
        <v>95</v>
      </c>
      <c r="Q17" s="17">
        <f t="shared" si="11"/>
        <v>0</v>
      </c>
      <c r="R17" s="15" t="s">
        <v>12</v>
      </c>
      <c r="S17" s="16" t="s">
        <v>95</v>
      </c>
      <c r="T17" s="17" t="str">
        <f t="shared" si="4"/>
        <v>2</v>
      </c>
      <c r="U17" s="15" t="s">
        <v>95</v>
      </c>
      <c r="V17" s="16" t="s">
        <v>95</v>
      </c>
      <c r="W17" s="17" t="str">
        <f t="shared" si="5"/>
        <v>5</v>
      </c>
      <c r="X17" s="15" t="s">
        <v>12</v>
      </c>
      <c r="Y17" s="16" t="s">
        <v>12</v>
      </c>
      <c r="Z17" s="17">
        <f t="shared" si="6"/>
        <v>0</v>
      </c>
      <c r="AA17" s="15" t="s">
        <v>95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'20.Spieltag'!AI17</f>
        <v>259</v>
      </c>
      <c r="AI17" s="20">
        <f t="shared" si="9"/>
        <v>268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2"/>
        <v>3</v>
      </c>
      <c r="F18" s="15" t="s">
        <v>12</v>
      </c>
      <c r="G18" s="16" t="s">
        <v>95</v>
      </c>
      <c r="H18" s="17">
        <f t="shared" si="1"/>
        <v>0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11"/>
        <v>0</v>
      </c>
      <c r="R18" s="15" t="s">
        <v>12</v>
      </c>
      <c r="S18" s="16" t="s">
        <v>12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12</v>
      </c>
      <c r="Y18" s="16" t="s">
        <v>96</v>
      </c>
      <c r="Z18" s="17" t="str">
        <f t="shared" si="6"/>
        <v>3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6</v>
      </c>
      <c r="AH18" s="19">
        <f>'20.Spieltag'!AI18</f>
        <v>324</v>
      </c>
      <c r="AI18" s="20">
        <f t="shared" si="9"/>
        <v>330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12</v>
      </c>
      <c r="E19" s="17" t="str">
        <f t="shared" si="12"/>
        <v>3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12</v>
      </c>
      <c r="P19" s="16" t="s">
        <v>96</v>
      </c>
      <c r="Q19" s="17">
        <f t="shared" si="11"/>
        <v>0</v>
      </c>
      <c r="R19" s="15" t="s">
        <v>2</v>
      </c>
      <c r="S19" s="16" t="s">
        <v>95</v>
      </c>
      <c r="T19" s="17" t="str">
        <f t="shared" si="4"/>
        <v>2</v>
      </c>
      <c r="U19" s="15" t="s">
        <v>95</v>
      </c>
      <c r="V19" s="16" t="s">
        <v>95</v>
      </c>
      <c r="W19" s="17" t="str">
        <f t="shared" si="5"/>
        <v>5</v>
      </c>
      <c r="X19" s="15" t="s">
        <v>12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 t="str">
        <f t="shared" si="7"/>
        <v>3</v>
      </c>
      <c r="AD19" s="24"/>
      <c r="AE19" s="22"/>
      <c r="AF19" s="17"/>
      <c r="AG19" s="18">
        <f t="shared" ref="AG19:AG23" si="14">E19+H19+K19+N19+Q19+T19+W19+Z19+AC19+AF19</f>
        <v>17</v>
      </c>
      <c r="AH19" s="19">
        <f>'20.Spieltag'!AI19</f>
        <v>324</v>
      </c>
      <c r="AI19" s="20">
        <f t="shared" ref="AI19:AI23" si="15">AG19+AH19</f>
        <v>341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95</v>
      </c>
      <c r="D20" s="16" t="s">
        <v>12</v>
      </c>
      <c r="E20" s="17" t="str">
        <f t="shared" si="12"/>
        <v>3</v>
      </c>
      <c r="F20" s="15" t="s">
        <v>12</v>
      </c>
      <c r="G20" s="16" t="s">
        <v>12</v>
      </c>
      <c r="H20" s="17" t="str">
        <f t="shared" si="1"/>
        <v>3</v>
      </c>
      <c r="I20" s="15" t="s">
        <v>12</v>
      </c>
      <c r="J20" s="16" t="s">
        <v>95</v>
      </c>
      <c r="K20" s="17">
        <f t="shared" si="2"/>
        <v>0</v>
      </c>
      <c r="L20" s="15" t="s">
        <v>2</v>
      </c>
      <c r="M20" s="16" t="s">
        <v>95</v>
      </c>
      <c r="N20" s="17" t="str">
        <f t="shared" si="3"/>
        <v>2</v>
      </c>
      <c r="O20" s="15" t="s">
        <v>97</v>
      </c>
      <c r="P20" s="16" t="s">
        <v>96</v>
      </c>
      <c r="Q20" s="17">
        <f t="shared" si="11"/>
        <v>0</v>
      </c>
      <c r="R20" s="15" t="s">
        <v>12</v>
      </c>
      <c r="S20" s="16" t="s">
        <v>95</v>
      </c>
      <c r="T20" s="17" t="str">
        <f t="shared" si="4"/>
        <v>2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 t="str">
        <f t="shared" si="6"/>
        <v>2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14"/>
        <v>15</v>
      </c>
      <c r="AH20" s="19">
        <f>'20.Spieltag'!AI20</f>
        <v>321</v>
      </c>
      <c r="AI20" s="20">
        <f t="shared" si="15"/>
        <v>336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2"/>
        <v>0</v>
      </c>
      <c r="F21" s="15" t="s">
        <v>95</v>
      </c>
      <c r="G21" s="16" t="s">
        <v>95</v>
      </c>
      <c r="H21" s="17" t="str">
        <f t="shared" si="1"/>
        <v>5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95</v>
      </c>
      <c r="Q21" s="17">
        <f t="shared" si="11"/>
        <v>0</v>
      </c>
      <c r="R21" s="15" t="s">
        <v>12</v>
      </c>
      <c r="S21" s="16" t="s">
        <v>95</v>
      </c>
      <c r="T21" s="17" t="str">
        <f t="shared" si="4"/>
        <v>2</v>
      </c>
      <c r="U21" s="15" t="s">
        <v>12</v>
      </c>
      <c r="V21" s="16" t="s">
        <v>95</v>
      </c>
      <c r="W21" s="17">
        <f t="shared" si="5"/>
        <v>0</v>
      </c>
      <c r="X21" s="15" t="s">
        <v>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17</v>
      </c>
      <c r="AH21" s="19">
        <f>'20.Spieltag'!AI21</f>
        <v>343</v>
      </c>
      <c r="AI21" s="20">
        <f t="shared" si="15"/>
        <v>360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2"/>
        <v>0</v>
      </c>
      <c r="F22" s="15" t="s">
        <v>96</v>
      </c>
      <c r="G22" s="16" t="s">
        <v>12</v>
      </c>
      <c r="H22" s="17">
        <f t="shared" si="1"/>
        <v>0</v>
      </c>
      <c r="I22" s="15" t="s">
        <v>95</v>
      </c>
      <c r="J22" s="16" t="s">
        <v>12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3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9</v>
      </c>
      <c r="AH22" s="19">
        <f>'20.Spieltag'!AI22</f>
        <v>336</v>
      </c>
      <c r="AI22" s="20">
        <f t="shared" si="15"/>
        <v>345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95</v>
      </c>
      <c r="K23" s="17">
        <f t="shared" si="2"/>
        <v>0</v>
      </c>
      <c r="L23" s="15" t="s">
        <v>2</v>
      </c>
      <c r="M23" s="16" t="s">
        <v>12</v>
      </c>
      <c r="N23" s="17" t="str">
        <f t="shared" si="3"/>
        <v>3</v>
      </c>
      <c r="O23" s="15" t="s">
        <v>12</v>
      </c>
      <c r="P23" s="16" t="s">
        <v>96</v>
      </c>
      <c r="Q23" s="17">
        <f t="shared" si="11"/>
        <v>0</v>
      </c>
      <c r="R23" s="15" t="s">
        <v>95</v>
      </c>
      <c r="S23" s="16" t="s">
        <v>12</v>
      </c>
      <c r="T23" s="17">
        <f t="shared" si="4"/>
        <v>0</v>
      </c>
      <c r="U23" s="15" t="s">
        <v>95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2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14"/>
        <v>5</v>
      </c>
      <c r="AH23" s="19">
        <f>'20.Spieltag'!AI23</f>
        <v>247</v>
      </c>
      <c r="AI23" s="20">
        <f t="shared" si="15"/>
        <v>252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2"/>
        <v>0</v>
      </c>
      <c r="F24" s="15" t="s">
        <v>95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>
        <f t="shared" si="2"/>
        <v>0</v>
      </c>
      <c r="L24" s="15" t="s">
        <v>95</v>
      </c>
      <c r="M24" s="16" t="s">
        <v>12</v>
      </c>
      <c r="N24" s="17">
        <f t="shared" si="3"/>
        <v>0</v>
      </c>
      <c r="O24" s="15" t="s">
        <v>12</v>
      </c>
      <c r="P24" s="16" t="s">
        <v>95</v>
      </c>
      <c r="Q24" s="17">
        <f t="shared" si="11"/>
        <v>0</v>
      </c>
      <c r="R24" s="15" t="s">
        <v>12</v>
      </c>
      <c r="S24" s="16" t="s">
        <v>96</v>
      </c>
      <c r="T24" s="17" t="str">
        <f t="shared" si="4"/>
        <v>2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96</v>
      </c>
      <c r="Z24" s="17" t="str">
        <f t="shared" si="6"/>
        <v>3</v>
      </c>
      <c r="AA24" s="15" t="s">
        <v>95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5</v>
      </c>
      <c r="AH24" s="19">
        <f>'20.Spieltag'!AI24</f>
        <v>326</v>
      </c>
      <c r="AI24" s="20">
        <f t="shared" ref="AI24:AI26" si="17">AG24+AH24</f>
        <v>331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/>
      <c r="D25" s="16"/>
      <c r="E25" s="17"/>
      <c r="F25" s="15"/>
      <c r="G25" s="16"/>
      <c r="H25" s="17"/>
      <c r="I25" s="15" t="s">
        <v>12</v>
      </c>
      <c r="J25" s="16" t="s">
        <v>96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96</v>
      </c>
      <c r="Q25" s="17">
        <f t="shared" si="11"/>
        <v>0</v>
      </c>
      <c r="R25" s="15" t="s">
        <v>12</v>
      </c>
      <c r="S25" s="16" t="s">
        <v>95</v>
      </c>
      <c r="T25" s="17" t="str">
        <f t="shared" si="4"/>
        <v>2</v>
      </c>
      <c r="U25" s="15" t="s">
        <v>12</v>
      </c>
      <c r="V25" s="16" t="s">
        <v>95</v>
      </c>
      <c r="W25" s="17">
        <f t="shared" si="5"/>
        <v>0</v>
      </c>
      <c r="X25" s="15" t="s">
        <v>12</v>
      </c>
      <c r="Y25" s="16" t="s">
        <v>95</v>
      </c>
      <c r="Z25" s="17" t="str">
        <f t="shared" si="6"/>
        <v>2</v>
      </c>
      <c r="AA25" s="15" t="s">
        <v>12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9</v>
      </c>
      <c r="AH25" s="19">
        <f>'20.Spieltag'!AI25</f>
        <v>333</v>
      </c>
      <c r="AI25" s="20">
        <f t="shared" si="17"/>
        <v>342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2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2</v>
      </c>
      <c r="P26" s="16" t="s">
        <v>96</v>
      </c>
      <c r="Q26" s="17">
        <f t="shared" si="11"/>
        <v>0</v>
      </c>
      <c r="R26" s="15" t="s">
        <v>12</v>
      </c>
      <c r="S26" s="16" t="s">
        <v>12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 t="str">
        <f t="shared" si="6"/>
        <v>2</v>
      </c>
      <c r="AA26" s="15" t="s">
        <v>12</v>
      </c>
      <c r="AB26" s="16" t="s">
        <v>95</v>
      </c>
      <c r="AC26" s="17" t="str">
        <f t="shared" si="7"/>
        <v>3</v>
      </c>
      <c r="AD26" s="24"/>
      <c r="AE26" s="22"/>
      <c r="AF26" s="17"/>
      <c r="AG26" s="18">
        <f t="shared" si="16"/>
        <v>8</v>
      </c>
      <c r="AH26" s="19">
        <f>'20.Spieltag'!AI26</f>
        <v>326</v>
      </c>
      <c r="AI26" s="20">
        <f t="shared" si="17"/>
        <v>334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2</v>
      </c>
      <c r="P27" s="16" t="s">
        <v>96</v>
      </c>
      <c r="Q27" s="17">
        <f t="shared" si="11"/>
        <v>0</v>
      </c>
      <c r="R27" s="15" t="s">
        <v>95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2</v>
      </c>
      <c r="AA27" s="15" t="s">
        <v>96</v>
      </c>
      <c r="AB27" s="16" t="s">
        <v>96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7</v>
      </c>
      <c r="AH27" s="19">
        <f>'20.Spieltag'!AI27</f>
        <v>266</v>
      </c>
      <c r="AI27" s="20">
        <f t="shared" ref="AI27:AI32" si="28">AG27+AH27</f>
        <v>273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25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95</v>
      </c>
      <c r="J28" s="16" t="s">
        <v>95</v>
      </c>
      <c r="K28" s="17">
        <f t="shared" si="21"/>
        <v>0</v>
      </c>
      <c r="L28" s="15" t="s">
        <v>95</v>
      </c>
      <c r="M28" s="16" t="s">
        <v>12</v>
      </c>
      <c r="N28" s="17">
        <f t="shared" si="22"/>
        <v>0</v>
      </c>
      <c r="O28" s="15" t="s">
        <v>2</v>
      </c>
      <c r="P28" s="16" t="s">
        <v>96</v>
      </c>
      <c r="Q28" s="17">
        <f t="shared" si="11"/>
        <v>0</v>
      </c>
      <c r="R28" s="15" t="s">
        <v>12</v>
      </c>
      <c r="S28" s="16" t="s">
        <v>2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12</v>
      </c>
      <c r="Z28" s="17">
        <f t="shared" si="25"/>
        <v>0</v>
      </c>
      <c r="AA28" s="15" t="s">
        <v>95</v>
      </c>
      <c r="AB28" s="16" t="s">
        <v>96</v>
      </c>
      <c r="AC28" s="17" t="str">
        <f t="shared" si="26"/>
        <v>3</v>
      </c>
      <c r="AD28" s="24"/>
      <c r="AE28" s="22"/>
      <c r="AF28" s="17"/>
      <c r="AG28" s="18">
        <f t="shared" si="27"/>
        <v>3</v>
      </c>
      <c r="AH28" s="19">
        <f>'20.Spieltag'!AI28</f>
        <v>247</v>
      </c>
      <c r="AI28" s="20">
        <f t="shared" si="28"/>
        <v>250</v>
      </c>
      <c r="AJ28" s="21">
        <f t="shared" si="10"/>
        <v>25</v>
      </c>
      <c r="AK28" s="1"/>
    </row>
    <row r="29" spans="1:37" ht="28.15" customHeight="1" thickBot="1" x14ac:dyDescent="0.25">
      <c r="A29" s="25">
        <f t="shared" si="18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9"/>
        <v>3</v>
      </c>
      <c r="F29" s="15" t="s">
        <v>95</v>
      </c>
      <c r="G29" s="16" t="s">
        <v>95</v>
      </c>
      <c r="H29" s="17" t="str">
        <f t="shared" si="20"/>
        <v>5</v>
      </c>
      <c r="I29" s="15" t="s">
        <v>12</v>
      </c>
      <c r="J29" s="16" t="s">
        <v>95</v>
      </c>
      <c r="K29" s="17">
        <f t="shared" si="21"/>
        <v>0</v>
      </c>
      <c r="L29" s="15" t="s">
        <v>12</v>
      </c>
      <c r="M29" s="16" t="s">
        <v>96</v>
      </c>
      <c r="N29" s="17" t="str">
        <f t="shared" si="22"/>
        <v>2</v>
      </c>
      <c r="O29" s="15" t="s">
        <v>2</v>
      </c>
      <c r="P29" s="16" t="s">
        <v>95</v>
      </c>
      <c r="Q29" s="17">
        <f t="shared" si="11"/>
        <v>0</v>
      </c>
      <c r="R29" s="15" t="s">
        <v>12</v>
      </c>
      <c r="S29" s="16" t="s">
        <v>95</v>
      </c>
      <c r="T29" s="17" t="str">
        <f t="shared" si="23"/>
        <v>2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96</v>
      </c>
      <c r="Z29" s="17" t="str">
        <f t="shared" si="25"/>
        <v>3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15</v>
      </c>
      <c r="AH29" s="19">
        <f>'20.Spieltag'!AI29</f>
        <v>352</v>
      </c>
      <c r="AI29" s="20">
        <f t="shared" si="28"/>
        <v>367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2</v>
      </c>
      <c r="J30" s="16" t="s">
        <v>12</v>
      </c>
      <c r="K30" s="17">
        <f t="shared" si="21"/>
        <v>0</v>
      </c>
      <c r="L30" s="15" t="s">
        <v>12</v>
      </c>
      <c r="M30" s="16" t="s">
        <v>12</v>
      </c>
      <c r="N30" s="17">
        <f t="shared" si="22"/>
        <v>0</v>
      </c>
      <c r="O30" s="15" t="s">
        <v>2</v>
      </c>
      <c r="P30" s="16" t="s">
        <v>95</v>
      </c>
      <c r="Q30" s="17">
        <f t="shared" si="11"/>
        <v>0</v>
      </c>
      <c r="R30" s="15" t="s">
        <v>95</v>
      </c>
      <c r="S30" s="16" t="s">
        <v>95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95</v>
      </c>
      <c r="Y30" s="16" t="s">
        <v>96</v>
      </c>
      <c r="Z30" s="17" t="str">
        <f t="shared" si="25"/>
        <v>2</v>
      </c>
      <c r="AA30" s="15" t="s">
        <v>12</v>
      </c>
      <c r="AB30" s="16" t="s">
        <v>95</v>
      </c>
      <c r="AC30" s="17" t="str">
        <f t="shared" si="26"/>
        <v>3</v>
      </c>
      <c r="AD30" s="24"/>
      <c r="AE30" s="22"/>
      <c r="AF30" s="17"/>
      <c r="AG30" s="18">
        <f t="shared" si="27"/>
        <v>5</v>
      </c>
      <c r="AH30" s="19">
        <f>'20.Spieltag'!AI30</f>
        <v>284</v>
      </c>
      <c r="AI30" s="20">
        <f t="shared" si="28"/>
        <v>289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95</v>
      </c>
      <c r="D31" s="16" t="s">
        <v>96</v>
      </c>
      <c r="E31" s="17">
        <f t="shared" si="19"/>
        <v>0</v>
      </c>
      <c r="F31" s="15" t="s">
        <v>95</v>
      </c>
      <c r="G31" s="16" t="s">
        <v>12</v>
      </c>
      <c r="H31" s="17">
        <f t="shared" si="20"/>
        <v>0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>
        <f t="shared" si="22"/>
        <v>0</v>
      </c>
      <c r="O31" s="15" t="s">
        <v>2</v>
      </c>
      <c r="P31" s="16" t="s">
        <v>95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3"/>
        <v>2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96</v>
      </c>
      <c r="Z31" s="17" t="str">
        <f t="shared" si="25"/>
        <v>3</v>
      </c>
      <c r="AA31" s="15" t="s">
        <v>12</v>
      </c>
      <c r="AB31" s="16" t="s">
        <v>95</v>
      </c>
      <c r="AC31" s="17" t="str">
        <f t="shared" si="26"/>
        <v>3</v>
      </c>
      <c r="AD31" s="24"/>
      <c r="AE31" s="22"/>
      <c r="AF31" s="17"/>
      <c r="AG31" s="18">
        <f t="shared" si="27"/>
        <v>13</v>
      </c>
      <c r="AH31" s="19">
        <f>'20.Spieltag'!AI31</f>
        <v>379</v>
      </c>
      <c r="AI31" s="20">
        <f t="shared" si="28"/>
        <v>392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9"/>
        <v>0</v>
      </c>
      <c r="F32" s="15" t="s">
        <v>12</v>
      </c>
      <c r="G32" s="16" t="s">
        <v>95</v>
      </c>
      <c r="H32" s="17">
        <f t="shared" si="20"/>
        <v>0</v>
      </c>
      <c r="I32" s="15" t="s">
        <v>95</v>
      </c>
      <c r="J32" s="16" t="s">
        <v>95</v>
      </c>
      <c r="K32" s="17">
        <f t="shared" si="21"/>
        <v>0</v>
      </c>
      <c r="L32" s="15" t="s">
        <v>95</v>
      </c>
      <c r="M32" s="16" t="s">
        <v>12</v>
      </c>
      <c r="N32" s="17">
        <f t="shared" si="22"/>
        <v>0</v>
      </c>
      <c r="O32" s="15" t="s">
        <v>12</v>
      </c>
      <c r="P32" s="16" t="s">
        <v>96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3"/>
        <v>2</v>
      </c>
      <c r="U32" s="15" t="s">
        <v>95</v>
      </c>
      <c r="V32" s="16" t="s">
        <v>96</v>
      </c>
      <c r="W32" s="17">
        <f t="shared" si="24"/>
        <v>0</v>
      </c>
      <c r="X32" s="15" t="s">
        <v>2</v>
      </c>
      <c r="Y32" s="16" t="s">
        <v>95</v>
      </c>
      <c r="Z32" s="17" t="str">
        <f t="shared" si="25"/>
        <v>5</v>
      </c>
      <c r="AA32" s="15" t="s">
        <v>12</v>
      </c>
      <c r="AB32" s="16" t="s">
        <v>95</v>
      </c>
      <c r="AC32" s="17" t="str">
        <f t="shared" si="26"/>
        <v>3</v>
      </c>
      <c r="AD32" s="24"/>
      <c r="AE32" s="22"/>
      <c r="AF32" s="17"/>
      <c r="AG32" s="18">
        <f t="shared" si="27"/>
        <v>10</v>
      </c>
      <c r="AH32" s="19">
        <f>'20.Spieltag'!AI32</f>
        <v>268</v>
      </c>
      <c r="AI32" s="20">
        <f t="shared" si="28"/>
        <v>278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3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>
        <f t="shared" si="11"/>
        <v>0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7</v>
      </c>
      <c r="AH33" s="19">
        <f>'20.Spieltag'!AI33</f>
        <v>297</v>
      </c>
      <c r="AI33" s="20">
        <f t="shared" ref="AI33" si="38">AG33+AH33</f>
        <v>304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3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97</v>
      </c>
      <c r="P34" s="16" t="s">
        <v>96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3</v>
      </c>
      <c r="AH34" s="19">
        <f>'20.Spieltag'!AI34</f>
        <v>137</v>
      </c>
      <c r="AI34" s="20">
        <f t="shared" ref="AI34" si="50">AG34+AH34</f>
        <v>140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2" priority="1">
      <formula>($AG8&gt;40)</formula>
    </cfRule>
  </conditionalFormatting>
  <conditionalFormatting sqref="C4 F4 I4 O4 U4 X4 AA4 F6 I6 L6 O6 U6">
    <cfRule type="cellIs" dxfId="71" priority="3" operator="equal">
      <formula>"Schalke 04"</formula>
    </cfRule>
  </conditionalFormatting>
  <conditionalFormatting sqref="L4 R4 C6 R6 X6 AA6">
    <cfRule type="cellIs" dxfId="70" priority="4" operator="equal">
      <formula>"Schalke 04"</formula>
    </cfRule>
  </conditionalFormatting>
  <conditionalFormatting sqref="AG1:AG1048576">
    <cfRule type="top10" dxfId="69" priority="5" rank="3"/>
  </conditionalFormatting>
  <conditionalFormatting sqref="AK6:AK9">
    <cfRule type="top10" dxfId="68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35</v>
      </c>
      <c r="B4" s="14"/>
      <c r="C4" s="14" t="s">
        <v>57</v>
      </c>
      <c r="F4" s="14" t="s">
        <v>64</v>
      </c>
      <c r="I4" s="14" t="s">
        <v>60</v>
      </c>
      <c r="L4" s="14" t="s">
        <v>56</v>
      </c>
      <c r="O4" s="14" t="s">
        <v>65</v>
      </c>
      <c r="R4" s="14" t="s">
        <v>93</v>
      </c>
      <c r="U4" s="14" t="s">
        <v>92</v>
      </c>
      <c r="X4" s="14" t="s">
        <v>91</v>
      </c>
      <c r="AA4" s="14" t="s">
        <v>62</v>
      </c>
      <c r="AD4" s="14"/>
      <c r="AE4" s="64"/>
      <c r="AF4" s="64"/>
      <c r="AJ4" s="41"/>
    </row>
    <row r="5" spans="1:40" ht="13.5" thickBot="1" x14ac:dyDescent="0.25">
      <c r="B5" s="14"/>
      <c r="F5" s="1"/>
      <c r="X5" s="11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59</v>
      </c>
      <c r="I6" s="14" t="s">
        <v>63</v>
      </c>
      <c r="L6" s="14" t="s">
        <v>61</v>
      </c>
      <c r="O6" s="14" t="s">
        <v>68</v>
      </c>
      <c r="R6" s="14" t="s">
        <v>66</v>
      </c>
      <c r="U6" s="14" t="s">
        <v>11</v>
      </c>
      <c r="X6" s="14" t="s">
        <v>58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13</v>
      </c>
      <c r="G7" s="65" t="s">
        <v>95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3</v>
      </c>
      <c r="U8" s="15" t="s">
        <v>95</v>
      </c>
      <c r="V8" s="16" t="s">
        <v>12</v>
      </c>
      <c r="W8" s="17">
        <f>IF(OR(EXACT($U$7,U8)*(EXACT($V$7,V8)))=TRUE,$AN$9,IF(($V$7-$U$7=V8-U8),$AN$8,IF(OR(EXACT($U$7&gt;$V$7,U8&gt;V8)*EXACT($U$7=$V$7,U8=V8)*EXACT($U$7&lt;$V$7,U8&lt;V8)),$AN$7,0)))*4</f>
        <v>20</v>
      </c>
      <c r="X8" s="15" t="s">
        <v>12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27</v>
      </c>
      <c r="AH8" s="19">
        <f>'21.Spieltag'!AI8</f>
        <v>369</v>
      </c>
      <c r="AI8" s="20">
        <f t="shared" ref="AI8:AI18" si="9">AG8+AH8</f>
        <v>396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 t="str">
        <f t="shared" si="1"/>
        <v>2</v>
      </c>
      <c r="I9" s="15" t="s">
        <v>12</v>
      </c>
      <c r="J9" s="16" t="s">
        <v>95</v>
      </c>
      <c r="K9" s="17" t="str">
        <f t="shared" si="2"/>
        <v>3</v>
      </c>
      <c r="L9" s="15" t="s">
        <v>12</v>
      </c>
      <c r="M9" s="16" t="s">
        <v>95</v>
      </c>
      <c r="N9" s="17">
        <f t="shared" si="3"/>
        <v>0</v>
      </c>
      <c r="O9" s="15" t="s">
        <v>96</v>
      </c>
      <c r="P9" s="16" t="s">
        <v>12</v>
      </c>
      <c r="Q9" s="17">
        <f t="shared" si="4"/>
        <v>0</v>
      </c>
      <c r="R9" s="15" t="s">
        <v>12</v>
      </c>
      <c r="S9" s="16" t="s">
        <v>95</v>
      </c>
      <c r="T9" s="17">
        <f t="shared" si="5"/>
        <v>0</v>
      </c>
      <c r="U9" s="15" t="s">
        <v>96</v>
      </c>
      <c r="V9" s="16" t="s">
        <v>12</v>
      </c>
      <c r="W9" s="17">
        <f t="shared" ref="W9:W34" si="12">IF(OR(EXACT($U$7,U9)*(EXACT($V$7,V9)))=TRUE,$AN$9,IF(($V$7-$U$7=V9-U9),$AN$8,IF(OR(EXACT($U$7&gt;$V$7,U9&gt;V9)*EXACT($U$7=$V$7,U9=V9)*EXACT($U$7&lt;$V$7,U9&lt;V9)),$AN$7,0)))*4</f>
        <v>8</v>
      </c>
      <c r="X9" s="15" t="s">
        <v>12</v>
      </c>
      <c r="Y9" s="16" t="s">
        <v>12</v>
      </c>
      <c r="Z9" s="17" t="str">
        <f t="shared" si="6"/>
        <v>3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16</v>
      </c>
      <c r="AH9" s="19">
        <f>'21.Spieltag'!AI9</f>
        <v>277</v>
      </c>
      <c r="AI9" s="20">
        <f t="shared" si="9"/>
        <v>293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2</v>
      </c>
      <c r="J10" s="16" t="s">
        <v>12</v>
      </c>
      <c r="K10" s="17" t="str">
        <f t="shared" si="2"/>
        <v>3</v>
      </c>
      <c r="L10" s="15" t="s">
        <v>95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>
        <f t="shared" si="4"/>
        <v>0</v>
      </c>
      <c r="R10" s="15" t="s">
        <v>95</v>
      </c>
      <c r="S10" s="16" t="s">
        <v>95</v>
      </c>
      <c r="T10" s="17">
        <f t="shared" si="5"/>
        <v>0</v>
      </c>
      <c r="U10" s="15" t="s">
        <v>95</v>
      </c>
      <c r="V10" s="16" t="s">
        <v>12</v>
      </c>
      <c r="W10" s="17">
        <f t="shared" si="12"/>
        <v>20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25</v>
      </c>
      <c r="AH10" s="19">
        <f>'21.Spieltag'!AI10</f>
        <v>377</v>
      </c>
      <c r="AI10" s="20">
        <f t="shared" si="9"/>
        <v>402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 t="str">
        <f t="shared" si="1"/>
        <v>2</v>
      </c>
      <c r="I11" s="15" t="s">
        <v>12</v>
      </c>
      <c r="J11" s="16" t="s">
        <v>96</v>
      </c>
      <c r="K11" s="17" t="str">
        <f t="shared" si="2"/>
        <v>2</v>
      </c>
      <c r="L11" s="15" t="s">
        <v>95</v>
      </c>
      <c r="M11" s="16" t="s">
        <v>12</v>
      </c>
      <c r="N11" s="17" t="str">
        <f t="shared" si="3"/>
        <v>3</v>
      </c>
      <c r="O11" s="15" t="s">
        <v>96</v>
      </c>
      <c r="P11" s="16" t="s">
        <v>12</v>
      </c>
      <c r="Q11" s="17">
        <f t="shared" si="4"/>
        <v>0</v>
      </c>
      <c r="R11" s="15" t="s">
        <v>95</v>
      </c>
      <c r="S11" s="16" t="s">
        <v>12</v>
      </c>
      <c r="T11" s="17" t="str">
        <f t="shared" si="5"/>
        <v>5</v>
      </c>
      <c r="U11" s="15" t="s">
        <v>96</v>
      </c>
      <c r="V11" s="16" t="s">
        <v>95</v>
      </c>
      <c r="W11" s="17">
        <f t="shared" si="12"/>
        <v>12</v>
      </c>
      <c r="X11" s="15" t="s">
        <v>12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24</v>
      </c>
      <c r="AH11" s="19">
        <f>'21.Spieltag'!AI11</f>
        <v>326</v>
      </c>
      <c r="AI11" s="20">
        <f t="shared" si="9"/>
        <v>350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2</v>
      </c>
      <c r="J12" s="16" t="s">
        <v>96</v>
      </c>
      <c r="K12" s="17" t="str">
        <f t="shared" si="2"/>
        <v>2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12</v>
      </c>
      <c r="Q12" s="17" t="str">
        <f t="shared" si="4"/>
        <v>5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2</v>
      </c>
      <c r="W12" s="17">
        <f t="shared" si="12"/>
        <v>8</v>
      </c>
      <c r="X12" s="15" t="s">
        <v>12</v>
      </c>
      <c r="Y12" s="16" t="s">
        <v>12</v>
      </c>
      <c r="Z12" s="17" t="str">
        <f t="shared" si="6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20</v>
      </c>
      <c r="AH12" s="19">
        <f>'21.Spieltag'!AI12</f>
        <v>337</v>
      </c>
      <c r="AI12" s="20">
        <f t="shared" si="9"/>
        <v>357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21</v>
      </c>
      <c r="B13" s="18" t="str">
        <f>'1.Spieltag'!B13</f>
        <v>fabian1904</v>
      </c>
      <c r="C13" s="15" t="s">
        <v>12</v>
      </c>
      <c r="D13" s="16" t="s">
        <v>95</v>
      </c>
      <c r="E13" s="17">
        <f t="shared" si="11"/>
        <v>0</v>
      </c>
      <c r="F13" s="15" t="s">
        <v>2</v>
      </c>
      <c r="G13" s="16" t="s">
        <v>95</v>
      </c>
      <c r="H13" s="17" t="str">
        <f t="shared" si="1"/>
        <v>2</v>
      </c>
      <c r="I13" s="15" t="s">
        <v>97</v>
      </c>
      <c r="J13" s="16" t="s">
        <v>96</v>
      </c>
      <c r="K13" s="17" t="str">
        <f t="shared" si="2"/>
        <v>2</v>
      </c>
      <c r="L13" s="15" t="s">
        <v>12</v>
      </c>
      <c r="M13" s="16" t="s">
        <v>12</v>
      </c>
      <c r="N13" s="17">
        <f t="shared" si="3"/>
        <v>0</v>
      </c>
      <c r="O13" s="15" t="s">
        <v>96</v>
      </c>
      <c r="P13" s="16" t="s">
        <v>2</v>
      </c>
      <c r="Q13" s="17">
        <f t="shared" si="4"/>
        <v>0</v>
      </c>
      <c r="R13" s="15" t="s">
        <v>12</v>
      </c>
      <c r="S13" s="16" t="s">
        <v>95</v>
      </c>
      <c r="T13" s="17">
        <f t="shared" si="5"/>
        <v>0</v>
      </c>
      <c r="U13" s="15" t="s">
        <v>95</v>
      </c>
      <c r="V13" s="16" t="s">
        <v>2</v>
      </c>
      <c r="W13" s="17">
        <f t="shared" si="12"/>
        <v>8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2</v>
      </c>
      <c r="AD13" s="24"/>
      <c r="AE13" s="22"/>
      <c r="AF13" s="17"/>
      <c r="AG13" s="18">
        <f t="shared" si="8"/>
        <v>14</v>
      </c>
      <c r="AH13" s="19">
        <f>'21.Spieltag'!AI13</f>
        <v>280</v>
      </c>
      <c r="AI13" s="20">
        <f t="shared" si="9"/>
        <v>294</v>
      </c>
      <c r="AJ13" s="21">
        <f t="shared" si="10"/>
        <v>21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'21.Spieltag'!AI14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2</v>
      </c>
      <c r="J15" s="16" t="s">
        <v>12</v>
      </c>
      <c r="K15" s="17" t="str">
        <f t="shared" si="2"/>
        <v>3</v>
      </c>
      <c r="L15" s="15" t="s">
        <v>12</v>
      </c>
      <c r="M15" s="16" t="s">
        <v>96</v>
      </c>
      <c r="N15" s="17">
        <f t="shared" si="3"/>
        <v>0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 t="str">
        <f t="shared" si="5"/>
        <v>2</v>
      </c>
      <c r="U15" s="15" t="s">
        <v>95</v>
      </c>
      <c r="V15" s="16" t="s">
        <v>12</v>
      </c>
      <c r="W15" s="17">
        <f t="shared" si="12"/>
        <v>20</v>
      </c>
      <c r="X15" s="15" t="s">
        <v>12</v>
      </c>
      <c r="Y15" s="16" t="s">
        <v>95</v>
      </c>
      <c r="Z15" s="17">
        <f t="shared" si="6"/>
        <v>0</v>
      </c>
      <c r="AA15" s="15" t="s">
        <v>95</v>
      </c>
      <c r="AB15" s="16" t="s">
        <v>96</v>
      </c>
      <c r="AC15" s="17">
        <f t="shared" si="7"/>
        <v>0</v>
      </c>
      <c r="AD15" s="24"/>
      <c r="AE15" s="22"/>
      <c r="AF15" s="17"/>
      <c r="AG15" s="18">
        <f t="shared" si="8"/>
        <v>27</v>
      </c>
      <c r="AH15" s="19">
        <f>'21.Spieltag'!AI15</f>
        <v>362</v>
      </c>
      <c r="AI15" s="20">
        <f t="shared" si="9"/>
        <v>389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11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>
        <f t="shared" si="3"/>
        <v>0</v>
      </c>
      <c r="O16" s="15" t="s">
        <v>95</v>
      </c>
      <c r="P16" s="16" t="s">
        <v>12</v>
      </c>
      <c r="Q16" s="17">
        <f t="shared" si="4"/>
        <v>0</v>
      </c>
      <c r="R16" s="15" t="s">
        <v>95</v>
      </c>
      <c r="S16" s="16" t="s">
        <v>12</v>
      </c>
      <c r="T16" s="17" t="str">
        <f t="shared" si="5"/>
        <v>5</v>
      </c>
      <c r="U16" s="15" t="s">
        <v>95</v>
      </c>
      <c r="V16" s="16" t="s">
        <v>12</v>
      </c>
      <c r="W16" s="17">
        <f t="shared" si="12"/>
        <v>20</v>
      </c>
      <c r="X16" s="15" t="s">
        <v>95</v>
      </c>
      <c r="Y16" s="16" t="s">
        <v>12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29</v>
      </c>
      <c r="AH16" s="19">
        <f>'21.Spieltag'!AI16</f>
        <v>325</v>
      </c>
      <c r="AI16" s="20">
        <f t="shared" si="9"/>
        <v>354</v>
      </c>
      <c r="AJ16" s="21">
        <f t="shared" si="10"/>
        <v>11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 t="str">
        <f t="shared" si="1"/>
        <v>2</v>
      </c>
      <c r="I17" s="15" t="s">
        <v>2</v>
      </c>
      <c r="J17" s="16" t="s">
        <v>95</v>
      </c>
      <c r="K17" s="17" t="str">
        <f t="shared" si="2"/>
        <v>2</v>
      </c>
      <c r="L17" s="15" t="s">
        <v>12</v>
      </c>
      <c r="M17" s="16" t="s">
        <v>95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95</v>
      </c>
      <c r="S17" s="16" t="s">
        <v>12</v>
      </c>
      <c r="T17" s="17" t="str">
        <f t="shared" si="5"/>
        <v>5</v>
      </c>
      <c r="U17" s="15" t="s">
        <v>95</v>
      </c>
      <c r="V17" s="16" t="s">
        <v>12</v>
      </c>
      <c r="W17" s="17">
        <f t="shared" si="12"/>
        <v>20</v>
      </c>
      <c r="X17" s="15" t="s">
        <v>12</v>
      </c>
      <c r="Y17" s="16" t="s">
        <v>12</v>
      </c>
      <c r="Z17" s="17" t="str">
        <f t="shared" si="6"/>
        <v>3</v>
      </c>
      <c r="AA17" s="15" t="s">
        <v>95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35</v>
      </c>
      <c r="AH17" s="19">
        <f>'21.Spieltag'!AI17</f>
        <v>268</v>
      </c>
      <c r="AI17" s="20">
        <f t="shared" si="9"/>
        <v>303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16</v>
      </c>
      <c r="B18" s="18" t="str">
        <f>'1.Spieltag'!B18</f>
        <v>Justin_Ignr</v>
      </c>
      <c r="C18" s="15" t="s">
        <v>95</v>
      </c>
      <c r="D18" s="16" t="s">
        <v>96</v>
      </c>
      <c r="E18" s="17">
        <f t="shared" si="11"/>
        <v>0</v>
      </c>
      <c r="F18" s="15" t="s">
        <v>12</v>
      </c>
      <c r="G18" s="16" t="s">
        <v>95</v>
      </c>
      <c r="H18" s="17" t="str">
        <f t="shared" si="1"/>
        <v>2</v>
      </c>
      <c r="I18" s="15" t="s">
        <v>95</v>
      </c>
      <c r="J18" s="16" t="s">
        <v>96</v>
      </c>
      <c r="K18" s="17" t="str">
        <f t="shared" si="2"/>
        <v>5</v>
      </c>
      <c r="L18" s="15" t="s">
        <v>12</v>
      </c>
      <c r="M18" s="16" t="s">
        <v>96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95</v>
      </c>
      <c r="T18" s="17">
        <f t="shared" si="5"/>
        <v>0</v>
      </c>
      <c r="U18" s="15" t="s">
        <v>96</v>
      </c>
      <c r="V18" s="16" t="s">
        <v>12</v>
      </c>
      <c r="W18" s="17">
        <f t="shared" si="12"/>
        <v>8</v>
      </c>
      <c r="X18" s="15" t="s">
        <v>12</v>
      </c>
      <c r="Y18" s="16" t="s">
        <v>95</v>
      </c>
      <c r="Z18" s="17">
        <f t="shared" si="6"/>
        <v>0</v>
      </c>
      <c r="AA18" s="15" t="s">
        <v>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15</v>
      </c>
      <c r="AH18" s="19">
        <f>'21.Spieltag'!AI18</f>
        <v>330</v>
      </c>
      <c r="AI18" s="20">
        <f t="shared" si="9"/>
        <v>345</v>
      </c>
      <c r="AJ18" s="21">
        <f t="shared" si="10"/>
        <v>16</v>
      </c>
      <c r="AK18" s="1"/>
    </row>
    <row r="19" spans="1:37" ht="24.95" customHeight="1" thickBot="1" x14ac:dyDescent="0.25">
      <c r="A19" s="25">
        <f t="shared" ref="A19:A26" si="13">AJ19</f>
        <v>8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2</v>
      </c>
      <c r="I19" s="15" t="s">
        <v>2</v>
      </c>
      <c r="J19" s="16" t="s">
        <v>95</v>
      </c>
      <c r="K19" s="17" t="str">
        <f t="shared" si="2"/>
        <v>2</v>
      </c>
      <c r="L19" s="15" t="s">
        <v>95</v>
      </c>
      <c r="M19" s="16" t="s">
        <v>95</v>
      </c>
      <c r="N19" s="17">
        <f t="shared" si="3"/>
        <v>0</v>
      </c>
      <c r="O19" s="15" t="s">
        <v>95</v>
      </c>
      <c r="P19" s="16" t="s">
        <v>12</v>
      </c>
      <c r="Q19" s="17">
        <f t="shared" si="4"/>
        <v>0</v>
      </c>
      <c r="R19" s="15" t="s">
        <v>95</v>
      </c>
      <c r="S19" s="16" t="s">
        <v>95</v>
      </c>
      <c r="T19" s="17">
        <f t="shared" si="5"/>
        <v>0</v>
      </c>
      <c r="U19" s="15" t="s">
        <v>95</v>
      </c>
      <c r="V19" s="16" t="s">
        <v>12</v>
      </c>
      <c r="W19" s="17">
        <f t="shared" si="12"/>
        <v>20</v>
      </c>
      <c r="X19" s="15" t="s">
        <v>95</v>
      </c>
      <c r="Y19" s="16" t="s">
        <v>95</v>
      </c>
      <c r="Z19" s="17" t="str">
        <f t="shared" si="6"/>
        <v>3</v>
      </c>
      <c r="AA19" s="15" t="s">
        <v>12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27</v>
      </c>
      <c r="AH19" s="19">
        <f>'21.Spieltag'!AI19</f>
        <v>341</v>
      </c>
      <c r="AI19" s="20">
        <f t="shared" ref="AI19:AI23" si="15">AG19+AH19</f>
        <v>368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96</v>
      </c>
      <c r="H20" s="17" t="str">
        <f t="shared" si="1"/>
        <v>2</v>
      </c>
      <c r="I20" s="15" t="s">
        <v>2</v>
      </c>
      <c r="J20" s="16" t="s">
        <v>12</v>
      </c>
      <c r="K20" s="17" t="str">
        <f t="shared" si="2"/>
        <v>3</v>
      </c>
      <c r="L20" s="15" t="s">
        <v>2</v>
      </c>
      <c r="M20" s="16" t="s">
        <v>96</v>
      </c>
      <c r="N20" s="17">
        <f t="shared" si="3"/>
        <v>0</v>
      </c>
      <c r="O20" s="15" t="s">
        <v>95</v>
      </c>
      <c r="P20" s="16" t="s">
        <v>12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12</v>
      </c>
      <c r="V20" s="16" t="s">
        <v>2</v>
      </c>
      <c r="W20" s="17">
        <f t="shared" si="12"/>
        <v>12</v>
      </c>
      <c r="X20" s="15" t="s">
        <v>12</v>
      </c>
      <c r="Y20" s="16" t="s">
        <v>95</v>
      </c>
      <c r="Z20" s="17">
        <f t="shared" si="6"/>
        <v>0</v>
      </c>
      <c r="AA20" s="15" t="s">
        <v>97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17</v>
      </c>
      <c r="AH20" s="19">
        <f>'21.Spieltag'!AI20</f>
        <v>336</v>
      </c>
      <c r="AI20" s="20">
        <f t="shared" si="15"/>
        <v>353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13"/>
        <v>4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3</v>
      </c>
      <c r="F21" s="15" t="s">
        <v>12</v>
      </c>
      <c r="G21" s="16" t="s">
        <v>95</v>
      </c>
      <c r="H21" s="17" t="str">
        <f t="shared" si="1"/>
        <v>2</v>
      </c>
      <c r="I21" s="15" t="s">
        <v>12</v>
      </c>
      <c r="J21" s="16" t="s">
        <v>96</v>
      </c>
      <c r="K21" s="17" t="str">
        <f t="shared" si="2"/>
        <v>2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2</v>
      </c>
      <c r="Q21" s="17">
        <f t="shared" si="4"/>
        <v>0</v>
      </c>
      <c r="R21" s="15" t="s">
        <v>95</v>
      </c>
      <c r="S21" s="16" t="s">
        <v>12</v>
      </c>
      <c r="T21" s="17" t="str">
        <f t="shared" si="5"/>
        <v>5</v>
      </c>
      <c r="U21" s="15" t="s">
        <v>95</v>
      </c>
      <c r="V21" s="16" t="s">
        <v>12</v>
      </c>
      <c r="W21" s="17">
        <f t="shared" si="12"/>
        <v>20</v>
      </c>
      <c r="X21" s="15" t="s">
        <v>12</v>
      </c>
      <c r="Y21" s="16" t="s">
        <v>12</v>
      </c>
      <c r="Z21" s="17" t="str">
        <f t="shared" si="6"/>
        <v>3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35</v>
      </c>
      <c r="AH21" s="19">
        <f>'21.Spieltag'!AI21</f>
        <v>360</v>
      </c>
      <c r="AI21" s="20">
        <f t="shared" si="15"/>
        <v>395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96</v>
      </c>
      <c r="N22" s="17">
        <f t="shared" si="3"/>
        <v>0</v>
      </c>
      <c r="O22" s="15" t="s">
        <v>95</v>
      </c>
      <c r="P22" s="16" t="s">
        <v>12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12"/>
        <v>20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14"/>
        <v>24</v>
      </c>
      <c r="AH22" s="19">
        <f>'21.Spieltag'!AI22</f>
        <v>345</v>
      </c>
      <c r="AI22" s="20">
        <f t="shared" si="15"/>
        <v>369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'21.Spieltag'!AI23</f>
        <v>252</v>
      </c>
      <c r="AI23" s="20">
        <f t="shared" si="15"/>
        <v>252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15</v>
      </c>
      <c r="B24" s="18" t="str">
        <f>'1.Spieltag'!B24</f>
        <v>Reinhold</v>
      </c>
      <c r="C24" s="15" t="s">
        <v>2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95</v>
      </c>
      <c r="J24" s="16" t="s">
        <v>96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95</v>
      </c>
      <c r="P24" s="16" t="s">
        <v>95</v>
      </c>
      <c r="Q24" s="17" t="str">
        <f t="shared" si="4"/>
        <v>3</v>
      </c>
      <c r="R24" s="15" t="s">
        <v>95</v>
      </c>
      <c r="S24" s="16" t="s">
        <v>95</v>
      </c>
      <c r="T24" s="17">
        <f t="shared" si="5"/>
        <v>0</v>
      </c>
      <c r="U24" s="15" t="s">
        <v>95</v>
      </c>
      <c r="V24" s="16" t="s">
        <v>97</v>
      </c>
      <c r="W24" s="17">
        <f t="shared" si="12"/>
        <v>8</v>
      </c>
      <c r="X24" s="15" t="s">
        <v>95</v>
      </c>
      <c r="Y24" s="16" t="s">
        <v>96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18</v>
      </c>
      <c r="AH24" s="19">
        <f>'21.Spieltag'!AI24</f>
        <v>331</v>
      </c>
      <c r="AI24" s="20">
        <f t="shared" ref="AI24:AI26" si="17">AG24+AH24</f>
        <v>349</v>
      </c>
      <c r="AJ24" s="21">
        <f t="shared" si="10"/>
        <v>15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96</v>
      </c>
      <c r="H25" s="17" t="str">
        <f t="shared" si="1"/>
        <v>2</v>
      </c>
      <c r="I25" s="15" t="s">
        <v>2</v>
      </c>
      <c r="J25" s="16" t="s">
        <v>95</v>
      </c>
      <c r="K25" s="17" t="str">
        <f t="shared" si="2"/>
        <v>2</v>
      </c>
      <c r="L25" s="15" t="s">
        <v>95</v>
      </c>
      <c r="M25" s="16" t="s">
        <v>12</v>
      </c>
      <c r="N25" s="17" t="str">
        <f t="shared" si="3"/>
        <v>3</v>
      </c>
      <c r="O25" s="15" t="s">
        <v>96</v>
      </c>
      <c r="P25" s="16" t="s">
        <v>12</v>
      </c>
      <c r="Q25" s="17">
        <f t="shared" si="4"/>
        <v>0</v>
      </c>
      <c r="R25" s="15" t="s">
        <v>95</v>
      </c>
      <c r="S25" s="16" t="s">
        <v>95</v>
      </c>
      <c r="T25" s="17">
        <f t="shared" si="5"/>
        <v>0</v>
      </c>
      <c r="U25" s="15" t="s">
        <v>96</v>
      </c>
      <c r="V25" s="16" t="s">
        <v>95</v>
      </c>
      <c r="W25" s="17">
        <f t="shared" si="12"/>
        <v>12</v>
      </c>
      <c r="X25" s="15" t="s">
        <v>95</v>
      </c>
      <c r="Y25" s="16" t="s">
        <v>95</v>
      </c>
      <c r="Z25" s="17" t="str">
        <f t="shared" si="6"/>
        <v>3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6"/>
        <v>22</v>
      </c>
      <c r="AH25" s="19">
        <f>'21.Spieltag'!AI25</f>
        <v>342</v>
      </c>
      <c r="AI25" s="20">
        <f t="shared" si="17"/>
        <v>364</v>
      </c>
      <c r="AJ25" s="21">
        <f t="shared" si="10"/>
        <v>9</v>
      </c>
      <c r="AK25" s="1"/>
    </row>
    <row r="26" spans="1:37" ht="28.15" customHeight="1" thickBot="1" x14ac:dyDescent="0.25">
      <c r="A26" s="25">
        <f t="shared" si="13"/>
        <v>13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1"/>
        <v>0</v>
      </c>
      <c r="F26" s="15" t="s">
        <v>12</v>
      </c>
      <c r="G26" s="16" t="s">
        <v>95</v>
      </c>
      <c r="H26" s="17" t="str">
        <f t="shared" si="1"/>
        <v>2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12</v>
      </c>
      <c r="S26" s="16" t="s">
        <v>95</v>
      </c>
      <c r="T26" s="17">
        <f t="shared" si="5"/>
        <v>0</v>
      </c>
      <c r="U26" s="15" t="s">
        <v>96</v>
      </c>
      <c r="V26" s="16" t="s">
        <v>12</v>
      </c>
      <c r="W26" s="17">
        <f t="shared" si="12"/>
        <v>8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6"/>
        <v>16</v>
      </c>
      <c r="AH26" s="19">
        <f>'21.Spieltag'!AI26</f>
        <v>334</v>
      </c>
      <c r="AI26" s="20">
        <f t="shared" si="17"/>
        <v>350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110</v>
      </c>
      <c r="J27" s="16" t="s">
        <v>96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12</v>
      </c>
      <c r="N27" s="17">
        <f t="shared" ref="N27:N32" si="22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 t="s">
        <v>96</v>
      </c>
      <c r="V27" s="16" t="s">
        <v>95</v>
      </c>
      <c r="W27" s="17">
        <f t="shared" si="12"/>
        <v>12</v>
      </c>
      <c r="X27" s="15" t="s">
        <v>95</v>
      </c>
      <c r="Y27" s="16" t="s">
        <v>96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22</v>
      </c>
      <c r="AH27" s="19">
        <f>'21.Spieltag'!AI27</f>
        <v>273</v>
      </c>
      <c r="AI27" s="20">
        <f t="shared" ref="AI27:AI32" si="28">AG27+AH27</f>
        <v>295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 t="s">
        <v>96</v>
      </c>
      <c r="V28" s="16" t="s">
        <v>97</v>
      </c>
      <c r="W28" s="17">
        <f t="shared" si="12"/>
        <v>8</v>
      </c>
      <c r="X28" s="15" t="s">
        <v>12</v>
      </c>
      <c r="Y28" s="16" t="s">
        <v>12</v>
      </c>
      <c r="Z28" s="17" t="str">
        <f t="shared" si="25"/>
        <v>3</v>
      </c>
      <c r="AA28" s="15" t="s">
        <v>95</v>
      </c>
      <c r="AB28" s="16" t="s">
        <v>12</v>
      </c>
      <c r="AC28" s="17" t="str">
        <f t="shared" si="26"/>
        <v>2</v>
      </c>
      <c r="AD28" s="24"/>
      <c r="AE28" s="22"/>
      <c r="AF28" s="17"/>
      <c r="AG28" s="18">
        <f t="shared" si="27"/>
        <v>13</v>
      </c>
      <c r="AH28" s="19">
        <f>'21.Spieltag'!AI28</f>
        <v>250</v>
      </c>
      <c r="AI28" s="20">
        <f t="shared" si="28"/>
        <v>263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9"/>
        <v>0</v>
      </c>
      <c r="F29" s="15" t="s">
        <v>95</v>
      </c>
      <c r="G29" s="16" t="s">
        <v>95</v>
      </c>
      <c r="H29" s="17">
        <f t="shared" si="20"/>
        <v>0</v>
      </c>
      <c r="I29" s="15" t="s">
        <v>2</v>
      </c>
      <c r="J29" s="16" t="s">
        <v>95</v>
      </c>
      <c r="K29" s="17" t="str">
        <f t="shared" si="21"/>
        <v>2</v>
      </c>
      <c r="L29" s="15" t="s">
        <v>95</v>
      </c>
      <c r="M29" s="16" t="s">
        <v>95</v>
      </c>
      <c r="N29" s="17">
        <f t="shared" si="22"/>
        <v>0</v>
      </c>
      <c r="O29" s="15" t="s">
        <v>95</v>
      </c>
      <c r="P29" s="16" t="s">
        <v>12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96</v>
      </c>
      <c r="V29" s="16" t="s">
        <v>95</v>
      </c>
      <c r="W29" s="17">
        <f t="shared" si="12"/>
        <v>12</v>
      </c>
      <c r="X29" s="15" t="s">
        <v>95</v>
      </c>
      <c r="Y29" s="16" t="s">
        <v>95</v>
      </c>
      <c r="Z29" s="17" t="str">
        <f t="shared" si="25"/>
        <v>3</v>
      </c>
      <c r="AA29" s="15" t="s">
        <v>12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17</v>
      </c>
      <c r="AH29" s="19">
        <f>'21.Spieltag'!AI29</f>
        <v>367</v>
      </c>
      <c r="AI29" s="20">
        <f t="shared" si="28"/>
        <v>384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19"/>
        <v>0</v>
      </c>
      <c r="F30" s="15" t="s">
        <v>95</v>
      </c>
      <c r="G30" s="16" t="s">
        <v>95</v>
      </c>
      <c r="H30" s="17">
        <f t="shared" si="20"/>
        <v>0</v>
      </c>
      <c r="I30" s="15" t="s">
        <v>97</v>
      </c>
      <c r="J30" s="16" t="s">
        <v>96</v>
      </c>
      <c r="K30" s="17" t="str">
        <f t="shared" si="21"/>
        <v>2</v>
      </c>
      <c r="L30" s="15" t="s">
        <v>95</v>
      </c>
      <c r="M30" s="16" t="s">
        <v>12</v>
      </c>
      <c r="N30" s="17" t="str">
        <f t="shared" si="22"/>
        <v>3</v>
      </c>
      <c r="O30" s="15" t="s">
        <v>96</v>
      </c>
      <c r="P30" s="16" t="s">
        <v>2</v>
      </c>
      <c r="Q30" s="17">
        <f t="shared" si="23"/>
        <v>0</v>
      </c>
      <c r="R30" s="15" t="s">
        <v>96</v>
      </c>
      <c r="S30" s="16" t="s">
        <v>12</v>
      </c>
      <c r="T30" s="17" t="str">
        <f t="shared" si="24"/>
        <v>2</v>
      </c>
      <c r="U30" s="15" t="s">
        <v>95</v>
      </c>
      <c r="V30" s="16" t="s">
        <v>2</v>
      </c>
      <c r="W30" s="17">
        <f t="shared" si="12"/>
        <v>8</v>
      </c>
      <c r="X30" s="15" t="s">
        <v>12</v>
      </c>
      <c r="Y30" s="16" t="s">
        <v>12</v>
      </c>
      <c r="Z30" s="17" t="str">
        <f t="shared" si="25"/>
        <v>3</v>
      </c>
      <c r="AA30" s="15" t="s">
        <v>96</v>
      </c>
      <c r="AB30" s="16" t="s">
        <v>96</v>
      </c>
      <c r="AC30" s="17">
        <f t="shared" si="26"/>
        <v>0</v>
      </c>
      <c r="AD30" s="24"/>
      <c r="AE30" s="22"/>
      <c r="AF30" s="17"/>
      <c r="AG30" s="18">
        <f t="shared" si="27"/>
        <v>18</v>
      </c>
      <c r="AH30" s="19">
        <f>'21.Spieltag'!AI30</f>
        <v>289</v>
      </c>
      <c r="AI30" s="20">
        <f t="shared" si="28"/>
        <v>307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2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>
        <f t="shared" si="22"/>
        <v>0</v>
      </c>
      <c r="O31" s="15" t="s">
        <v>96</v>
      </c>
      <c r="P31" s="16" t="s">
        <v>12</v>
      </c>
      <c r="Q31" s="17">
        <f t="shared" si="23"/>
        <v>0</v>
      </c>
      <c r="R31" s="15" t="s">
        <v>95</v>
      </c>
      <c r="S31" s="16" t="s">
        <v>96</v>
      </c>
      <c r="T31" s="17">
        <f t="shared" si="24"/>
        <v>0</v>
      </c>
      <c r="U31" s="15" t="s">
        <v>96</v>
      </c>
      <c r="V31" s="16" t="s">
        <v>12</v>
      </c>
      <c r="W31" s="17">
        <f t="shared" si="12"/>
        <v>8</v>
      </c>
      <c r="X31" s="15" t="s">
        <v>12</v>
      </c>
      <c r="Y31" s="16" t="s">
        <v>95</v>
      </c>
      <c r="Z31" s="17">
        <f t="shared" si="25"/>
        <v>0</v>
      </c>
      <c r="AA31" s="15" t="s">
        <v>12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12</v>
      </c>
      <c r="AH31" s="19">
        <f>'21.Spieltag'!AI31</f>
        <v>392</v>
      </c>
      <c r="AI31" s="20">
        <f t="shared" si="28"/>
        <v>404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23</v>
      </c>
      <c r="B32" s="18" t="str">
        <f>'1.Spieltag'!B32</f>
        <v>Th. Bülles</v>
      </c>
      <c r="C32" s="15"/>
      <c r="D32" s="16"/>
      <c r="E32" s="17" t="str">
        <f t="shared" si="19"/>
        <v>3</v>
      </c>
      <c r="F32" s="15"/>
      <c r="G32" s="16"/>
      <c r="H32" s="17">
        <f t="shared" si="20"/>
        <v>0</v>
      </c>
      <c r="I32" s="15"/>
      <c r="J32" s="16"/>
      <c r="K32" s="17">
        <f t="shared" si="21"/>
        <v>0</v>
      </c>
      <c r="L32" s="15"/>
      <c r="M32" s="16"/>
      <c r="N32" s="17">
        <f t="shared" si="22"/>
        <v>0</v>
      </c>
      <c r="O32" s="15"/>
      <c r="P32" s="16"/>
      <c r="Q32" s="17" t="str">
        <f t="shared" si="23"/>
        <v>3</v>
      </c>
      <c r="R32" s="15"/>
      <c r="S32" s="16"/>
      <c r="T32" s="17">
        <f t="shared" si="24"/>
        <v>0</v>
      </c>
      <c r="U32" s="15"/>
      <c r="V32" s="16"/>
      <c r="W32" s="17">
        <f t="shared" si="12"/>
        <v>0</v>
      </c>
      <c r="X32" s="15"/>
      <c r="Y32" s="16"/>
      <c r="Z32" s="17" t="str">
        <f t="shared" si="25"/>
        <v>3</v>
      </c>
      <c r="AA32" s="15"/>
      <c r="AB32" s="16"/>
      <c r="AC32" s="17">
        <f t="shared" si="26"/>
        <v>0</v>
      </c>
      <c r="AD32" s="24"/>
      <c r="AE32" s="22"/>
      <c r="AF32" s="17"/>
      <c r="AG32" s="18">
        <f t="shared" si="27"/>
        <v>9</v>
      </c>
      <c r="AH32" s="19">
        <f>'21.Spieltag'!AI32</f>
        <v>278</v>
      </c>
      <c r="AI32" s="20">
        <f t="shared" si="28"/>
        <v>287</v>
      </c>
      <c r="AJ32" s="21">
        <f t="shared" si="10"/>
        <v>23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2</v>
      </c>
      <c r="J33" s="16" t="s">
        <v>96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2</v>
      </c>
      <c r="L33" s="15" t="s">
        <v>12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si="12"/>
        <v>20</v>
      </c>
      <c r="X33" s="15" t="s">
        <v>96</v>
      </c>
      <c r="Y33" s="16" t="s">
        <v>12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31</v>
      </c>
      <c r="AH33" s="19">
        <f>'21.Spieltag'!AI33</f>
        <v>304</v>
      </c>
      <c r="AI33" s="20">
        <f t="shared" ref="AI33" si="38">AG33+AH33</f>
        <v>335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 t="str">
        <f t="shared" ref="H34" si="42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2</v>
      </c>
      <c r="N34" s="17" t="str">
        <f t="shared" ref="N34" si="44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95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>
        <f t="shared" ref="T34" si="46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si="12"/>
        <v>8</v>
      </c>
      <c r="X34" s="15" t="s">
        <v>12</v>
      </c>
      <c r="Y34" s="16" t="s">
        <v>95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12</v>
      </c>
      <c r="AH34" s="19">
        <f>'21.Spieltag'!AI34</f>
        <v>140</v>
      </c>
      <c r="AI34" s="20">
        <f t="shared" ref="AI34" si="50">AG34+AH34</f>
        <v>152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7" priority="1">
      <formula>($AG8&gt;40)</formula>
    </cfRule>
  </conditionalFormatting>
  <conditionalFormatting sqref="C4 F4 R4 R6 X6 AA6">
    <cfRule type="cellIs" dxfId="66" priority="3" operator="equal">
      <formula>"Schalke 04"</formula>
    </cfRule>
  </conditionalFormatting>
  <conditionalFormatting sqref="I4 L4 O4 U4 X4 AA4 C6 F6 I6 L6 O6 U6">
    <cfRule type="cellIs" dxfId="65" priority="4" operator="equal">
      <formula>"Schalke 04"</formula>
    </cfRule>
  </conditionalFormatting>
  <conditionalFormatting sqref="AG1:AG1048576">
    <cfRule type="top10" dxfId="64" priority="5" rank="3"/>
  </conditionalFormatting>
  <conditionalFormatting sqref="AK6:AK9">
    <cfRule type="top10" dxfId="63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4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36</v>
      </c>
      <c r="B4" s="14"/>
      <c r="C4" s="14" t="s">
        <v>91</v>
      </c>
      <c r="F4" s="14" t="s">
        <v>63</v>
      </c>
      <c r="I4" s="14" t="s">
        <v>66</v>
      </c>
      <c r="L4" s="14" t="s">
        <v>59</v>
      </c>
      <c r="O4" s="14" t="s">
        <v>68</v>
      </c>
      <c r="R4" s="14" t="s">
        <v>11</v>
      </c>
      <c r="U4" s="14" t="s">
        <v>58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94</v>
      </c>
      <c r="I6" s="14" t="s">
        <v>65</v>
      </c>
      <c r="L6" s="14" t="s">
        <v>92</v>
      </c>
      <c r="O6" s="14" t="s">
        <v>57</v>
      </c>
      <c r="R6" s="14" t="s">
        <v>62</v>
      </c>
      <c r="U6" s="14" t="s">
        <v>56</v>
      </c>
      <c r="X6" s="14" t="s">
        <v>93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2</v>
      </c>
      <c r="J7" s="65" t="s">
        <v>95</v>
      </c>
      <c r="K7" s="66" t="s">
        <v>1</v>
      </c>
      <c r="L7" s="65" t="s">
        <v>2</v>
      </c>
      <c r="M7" s="65" t="s">
        <v>95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13</v>
      </c>
      <c r="S7" s="65" t="s">
        <v>2</v>
      </c>
      <c r="T7" s="66" t="s">
        <v>1</v>
      </c>
      <c r="U7" s="65" t="s">
        <v>13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12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95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97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8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18</v>
      </c>
      <c r="AH8" s="19">
        <f>'22.Spieltag'!AI8</f>
        <v>396</v>
      </c>
      <c r="AI8" s="20">
        <f t="shared" ref="AI8:AI18" si="9">AG8+AH8</f>
        <v>414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12</v>
      </c>
      <c r="J9" s="16" t="s">
        <v>96</v>
      </c>
      <c r="K9" s="17" t="str">
        <f t="shared" si="2"/>
        <v>3</v>
      </c>
      <c r="L9" s="15" t="s">
        <v>12</v>
      </c>
      <c r="M9" s="16" t="s">
        <v>96</v>
      </c>
      <c r="N9" s="17" t="str">
        <f t="shared" si="3"/>
        <v>3</v>
      </c>
      <c r="O9" s="15" t="s">
        <v>12</v>
      </c>
      <c r="P9" s="16" t="s">
        <v>95</v>
      </c>
      <c r="Q9" s="17" t="str">
        <f t="shared" si="4"/>
        <v>5</v>
      </c>
      <c r="R9" s="15" t="s">
        <v>2</v>
      </c>
      <c r="S9" s="16" t="s">
        <v>95</v>
      </c>
      <c r="T9" s="17">
        <f t="shared" ref="T9:T34" si="12">IF(OR(EXACT($R$7,R9)*(EXACT($S$7,S9)))=TRUE,$AN$9,IF(($S$7-$R$7=S9-R9),$AN$8,IF(OR(EXACT($R$7&gt;$S$7,R9&gt;S9)*EXACT($R$7=$S$7,R9=S9)*EXACT($R$7&lt;$S$7,R9&lt;S9)),$AN$7,0)))*4</f>
        <v>12</v>
      </c>
      <c r="U9" s="15" t="s">
        <v>2</v>
      </c>
      <c r="V9" s="16" t="s">
        <v>12</v>
      </c>
      <c r="W9" s="17" t="str">
        <f t="shared" si="5"/>
        <v>2</v>
      </c>
      <c r="X9" s="15" t="s">
        <v>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 t="str">
        <f t="shared" si="7"/>
        <v>3</v>
      </c>
      <c r="AD9" s="24"/>
      <c r="AE9" s="22"/>
      <c r="AF9" s="17"/>
      <c r="AG9" s="18">
        <f t="shared" si="8"/>
        <v>28</v>
      </c>
      <c r="AH9" s="19">
        <f>'22.Spieltag'!AI9</f>
        <v>293</v>
      </c>
      <c r="AI9" s="20">
        <f t="shared" si="9"/>
        <v>321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5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5</v>
      </c>
      <c r="R10" s="15" t="s">
        <v>12</v>
      </c>
      <c r="S10" s="16" t="s">
        <v>95</v>
      </c>
      <c r="T10" s="17">
        <f t="shared" si="12"/>
        <v>8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24</v>
      </c>
      <c r="AH10" s="19">
        <f>'22.Spieltag'!AI10</f>
        <v>402</v>
      </c>
      <c r="AI10" s="20">
        <f t="shared" si="9"/>
        <v>426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96</v>
      </c>
      <c r="G11" s="16" t="s">
        <v>95</v>
      </c>
      <c r="H11" s="17">
        <f t="shared" si="1"/>
        <v>0</v>
      </c>
      <c r="I11" s="15" t="s">
        <v>12</v>
      </c>
      <c r="J11" s="16" t="s">
        <v>95</v>
      </c>
      <c r="K11" s="17" t="str">
        <f t="shared" si="2"/>
        <v>2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5</v>
      </c>
      <c r="R11" s="15" t="s">
        <v>12</v>
      </c>
      <c r="S11" s="16" t="s">
        <v>96</v>
      </c>
      <c r="T11" s="17">
        <f t="shared" si="12"/>
        <v>12</v>
      </c>
      <c r="U11" s="15" t="s">
        <v>95</v>
      </c>
      <c r="V11" s="16" t="s">
        <v>96</v>
      </c>
      <c r="W11" s="17" t="str">
        <f t="shared" si="5"/>
        <v>2</v>
      </c>
      <c r="X11" s="15" t="s">
        <v>12</v>
      </c>
      <c r="Y11" s="16" t="s">
        <v>95</v>
      </c>
      <c r="Z11" s="17">
        <f t="shared" si="6"/>
        <v>0</v>
      </c>
      <c r="AA11" s="15" t="s">
        <v>96</v>
      </c>
      <c r="AB11" s="16" t="s">
        <v>95</v>
      </c>
      <c r="AC11" s="17" t="str">
        <f t="shared" si="7"/>
        <v>3</v>
      </c>
      <c r="AD11" s="23"/>
      <c r="AE11" s="22"/>
      <c r="AF11" s="17"/>
      <c r="AG11" s="18">
        <f t="shared" si="8"/>
        <v>24</v>
      </c>
      <c r="AH11" s="19">
        <f>'22.Spieltag'!AI11</f>
        <v>350</v>
      </c>
      <c r="AI11" s="20">
        <f t="shared" si="9"/>
        <v>374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3</v>
      </c>
      <c r="F12" s="15" t="s">
        <v>95</v>
      </c>
      <c r="G12" s="16" t="s">
        <v>95</v>
      </c>
      <c r="H12" s="17">
        <f t="shared" si="1"/>
        <v>0</v>
      </c>
      <c r="I12" s="15" t="s">
        <v>95</v>
      </c>
      <c r="J12" s="16" t="s">
        <v>95</v>
      </c>
      <c r="K12" s="17">
        <f t="shared" si="2"/>
        <v>0</v>
      </c>
      <c r="L12" s="15" t="s">
        <v>12</v>
      </c>
      <c r="M12" s="16" t="s">
        <v>95</v>
      </c>
      <c r="N12" s="17" t="str">
        <f t="shared" si="3"/>
        <v>2</v>
      </c>
      <c r="O12" s="15" t="s">
        <v>2</v>
      </c>
      <c r="P12" s="16" t="s">
        <v>95</v>
      </c>
      <c r="Q12" s="17" t="str">
        <f t="shared" si="4"/>
        <v>2</v>
      </c>
      <c r="R12" s="15" t="s">
        <v>2</v>
      </c>
      <c r="S12" s="16" t="s">
        <v>95</v>
      </c>
      <c r="T12" s="17">
        <f t="shared" si="12"/>
        <v>12</v>
      </c>
      <c r="U12" s="15" t="s">
        <v>95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'22.Spieltag'!AI12</f>
        <v>357</v>
      </c>
      <c r="AI12" s="20">
        <f t="shared" si="9"/>
        <v>379</v>
      </c>
      <c r="AJ12" s="21">
        <f t="shared" si="10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96</v>
      </c>
      <c r="E13" s="17">
        <f t="shared" si="11"/>
        <v>0</v>
      </c>
      <c r="F13" s="15" t="s">
        <v>96</v>
      </c>
      <c r="G13" s="16" t="s">
        <v>2</v>
      </c>
      <c r="H13" s="17">
        <f t="shared" si="1"/>
        <v>0</v>
      </c>
      <c r="I13" s="15" t="s">
        <v>95</v>
      </c>
      <c r="J13" s="16" t="s">
        <v>95</v>
      </c>
      <c r="K13" s="17">
        <f t="shared" si="2"/>
        <v>0</v>
      </c>
      <c r="L13" s="15" t="s">
        <v>12</v>
      </c>
      <c r="M13" s="16" t="s">
        <v>2</v>
      </c>
      <c r="N13" s="17">
        <f t="shared" si="3"/>
        <v>0</v>
      </c>
      <c r="O13" s="15" t="s">
        <v>12</v>
      </c>
      <c r="P13" s="16" t="s">
        <v>96</v>
      </c>
      <c r="Q13" s="17" t="str">
        <f t="shared" si="4"/>
        <v>2</v>
      </c>
      <c r="R13" s="15" t="s">
        <v>2</v>
      </c>
      <c r="S13" s="16" t="s">
        <v>95</v>
      </c>
      <c r="T13" s="17">
        <f t="shared" si="12"/>
        <v>12</v>
      </c>
      <c r="U13" s="15" t="s">
        <v>12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3</v>
      </c>
      <c r="AD13" s="24"/>
      <c r="AE13" s="22"/>
      <c r="AF13" s="17"/>
      <c r="AG13" s="18">
        <f t="shared" si="8"/>
        <v>17</v>
      </c>
      <c r="AH13" s="19">
        <f>'22.Spieltag'!AI13</f>
        <v>294</v>
      </c>
      <c r="AI13" s="20">
        <f t="shared" si="9"/>
        <v>311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'22.Spieltag'!AI14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3</v>
      </c>
      <c r="L15" s="15" t="s">
        <v>12</v>
      </c>
      <c r="M15" s="16" t="s">
        <v>95</v>
      </c>
      <c r="N15" s="17" t="str">
        <f t="shared" si="3"/>
        <v>2</v>
      </c>
      <c r="O15" s="15" t="s">
        <v>2</v>
      </c>
      <c r="P15" s="16" t="s">
        <v>95</v>
      </c>
      <c r="Q15" s="17" t="str">
        <f t="shared" si="4"/>
        <v>2</v>
      </c>
      <c r="R15" s="15" t="s">
        <v>12</v>
      </c>
      <c r="S15" s="16" t="s">
        <v>95</v>
      </c>
      <c r="T15" s="17">
        <f t="shared" si="12"/>
        <v>8</v>
      </c>
      <c r="U15" s="15" t="s">
        <v>95</v>
      </c>
      <c r="V15" s="16" t="s">
        <v>12</v>
      </c>
      <c r="W15" s="17">
        <f t="shared" si="5"/>
        <v>0</v>
      </c>
      <c r="X15" s="15" t="s">
        <v>12</v>
      </c>
      <c r="Y15" s="16" t="s">
        <v>96</v>
      </c>
      <c r="Z15" s="17">
        <f t="shared" si="6"/>
        <v>0</v>
      </c>
      <c r="AA15" s="15" t="s">
        <v>95</v>
      </c>
      <c r="AB15" s="16" t="s">
        <v>12</v>
      </c>
      <c r="AC15" s="17" t="str">
        <f t="shared" si="7"/>
        <v>3</v>
      </c>
      <c r="AD15" s="24"/>
      <c r="AE15" s="22"/>
      <c r="AF15" s="17"/>
      <c r="AG15" s="18">
        <f t="shared" si="8"/>
        <v>18</v>
      </c>
      <c r="AH15" s="19">
        <f>'22.Spieltag'!AI15</f>
        <v>389</v>
      </c>
      <c r="AI15" s="20">
        <f t="shared" si="9"/>
        <v>407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 t="str">
        <f t="shared" si="3"/>
        <v>2</v>
      </c>
      <c r="O16" s="15" t="s">
        <v>2</v>
      </c>
      <c r="P16" s="16" t="s">
        <v>95</v>
      </c>
      <c r="Q16" s="17" t="str">
        <f t="shared" si="4"/>
        <v>2</v>
      </c>
      <c r="R16" s="15" t="s">
        <v>12</v>
      </c>
      <c r="S16" s="16" t="s">
        <v>96</v>
      </c>
      <c r="T16" s="17">
        <f t="shared" si="12"/>
        <v>12</v>
      </c>
      <c r="U16" s="15" t="s">
        <v>95</v>
      </c>
      <c r="V16" s="16" t="s">
        <v>95</v>
      </c>
      <c r="W16" s="17">
        <f t="shared" si="5"/>
        <v>0</v>
      </c>
      <c r="X16" s="15" t="s">
        <v>2</v>
      </c>
      <c r="Y16" s="16" t="s">
        <v>95</v>
      </c>
      <c r="Z16" s="17">
        <f t="shared" si="6"/>
        <v>0</v>
      </c>
      <c r="AA16" s="15" t="s">
        <v>95</v>
      </c>
      <c r="AB16" s="16" t="s">
        <v>2</v>
      </c>
      <c r="AC16" s="17" t="str">
        <f t="shared" si="7"/>
        <v>2</v>
      </c>
      <c r="AD16" s="24"/>
      <c r="AE16" s="22"/>
      <c r="AF16" s="17"/>
      <c r="AG16" s="18">
        <f t="shared" si="8"/>
        <v>20</v>
      </c>
      <c r="AH16" s="19">
        <f>'22.Spieltag'!AI16</f>
        <v>354</v>
      </c>
      <c r="AI16" s="20">
        <f t="shared" si="9"/>
        <v>374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18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2</v>
      </c>
      <c r="J17" s="16" t="s">
        <v>95</v>
      </c>
      <c r="K17" s="17" t="str">
        <f t="shared" si="2"/>
        <v>5</v>
      </c>
      <c r="L17" s="15" t="s">
        <v>95</v>
      </c>
      <c r="M17" s="16" t="s">
        <v>12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2</v>
      </c>
      <c r="R17" s="15" t="s">
        <v>2</v>
      </c>
      <c r="S17" s="16" t="s">
        <v>95</v>
      </c>
      <c r="T17" s="17">
        <f t="shared" si="12"/>
        <v>12</v>
      </c>
      <c r="U17" s="15" t="s">
        <v>12</v>
      </c>
      <c r="V17" s="16" t="s">
        <v>12</v>
      </c>
      <c r="W17" s="17">
        <f t="shared" si="5"/>
        <v>0</v>
      </c>
      <c r="X17" s="15" t="s">
        <v>95</v>
      </c>
      <c r="Y17" s="16" t="s">
        <v>95</v>
      </c>
      <c r="Z17" s="17" t="str">
        <f t="shared" si="6"/>
        <v>3</v>
      </c>
      <c r="AA17" s="15" t="s">
        <v>95</v>
      </c>
      <c r="AB17" s="16" t="s">
        <v>12</v>
      </c>
      <c r="AC17" s="17" t="str">
        <f t="shared" si="7"/>
        <v>3</v>
      </c>
      <c r="AD17" s="24"/>
      <c r="AE17" s="22"/>
      <c r="AF17" s="17"/>
      <c r="AG17" s="18">
        <f t="shared" si="8"/>
        <v>25</v>
      </c>
      <c r="AH17" s="19">
        <f>'22.Spieltag'!AI17</f>
        <v>303</v>
      </c>
      <c r="AI17" s="20">
        <f t="shared" si="9"/>
        <v>328</v>
      </c>
      <c r="AJ17" s="21">
        <f t="shared" si="10"/>
        <v>18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95</v>
      </c>
      <c r="G18" s="16" t="s">
        <v>12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3</v>
      </c>
      <c r="L18" s="15" t="s">
        <v>12</v>
      </c>
      <c r="M18" s="16" t="s">
        <v>96</v>
      </c>
      <c r="N18" s="17" t="str">
        <f t="shared" si="3"/>
        <v>3</v>
      </c>
      <c r="O18" s="15" t="s">
        <v>12</v>
      </c>
      <c r="P18" s="16" t="s">
        <v>96</v>
      </c>
      <c r="Q18" s="17" t="str">
        <f t="shared" si="4"/>
        <v>2</v>
      </c>
      <c r="R18" s="15" t="s">
        <v>2</v>
      </c>
      <c r="S18" s="16" t="s">
        <v>95</v>
      </c>
      <c r="T18" s="17">
        <f t="shared" si="12"/>
        <v>12</v>
      </c>
      <c r="U18" s="15" t="s">
        <v>2</v>
      </c>
      <c r="V18" s="16" t="s">
        <v>12</v>
      </c>
      <c r="W18" s="17" t="str">
        <f t="shared" si="5"/>
        <v>2</v>
      </c>
      <c r="X18" s="15" t="s">
        <v>2</v>
      </c>
      <c r="Y18" s="16" t="s">
        <v>95</v>
      </c>
      <c r="Z18" s="17">
        <f t="shared" si="6"/>
        <v>0</v>
      </c>
      <c r="AA18" s="15" t="s">
        <v>12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22</v>
      </c>
      <c r="AH18" s="19">
        <f>'22.Spieltag'!AI18</f>
        <v>345</v>
      </c>
      <c r="AI18" s="20">
        <f t="shared" si="9"/>
        <v>367</v>
      </c>
      <c r="AJ18" s="21">
        <f t="shared" si="10"/>
        <v>15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95</v>
      </c>
      <c r="E19" s="17" t="str">
        <f t="shared" ref="E19" si="14">IF(OR(EXACT($C$7,C19)*(EXACT($D$7,D19)))=TRUE,$AN$9,IF(($D$7-$C$7=D19-C19),$AN$8,IF(OR(EXACT($C$7&gt;$D$7,C19&gt;D19)*EXACT($C$7=$D$7,C19=D19)*EXACT($C$7&lt;$D$7,C19&lt;D19)),$AN$7,0)))</f>
        <v>5</v>
      </c>
      <c r="F19" s="15" t="s">
        <v>95</v>
      </c>
      <c r="G19" s="16" t="s">
        <v>12</v>
      </c>
      <c r="H19" s="17">
        <f t="shared" ref="H19" si="15">IF(OR(EXACT($F$7,F19)*(EXACT($G$7,G19)))=TRUE,$AN$9,IF(($G$7-$F$7=G19-F19),$AN$8,IF(OR(EXACT($F$7&gt;$G$7,F19&gt;G19)*EXACT($F$7=$G$7,F19=G19)*EXACT($F$7&lt;$G$7,F19&lt;G19)),$AN$7,0)))</f>
        <v>0</v>
      </c>
      <c r="I19" s="15" t="s">
        <v>12</v>
      </c>
      <c r="J19" s="16" t="s">
        <v>96</v>
      </c>
      <c r="K19" s="17" t="str">
        <f t="shared" ref="K19" si="16">IF(OR(EXACT($I$7,I19)*(EXACT($J$7,J19)))=TRUE,$AN$9,IF(($J$7-$I$7=J19-I19),$AN$8,IF(OR(EXACT($I$7&gt;$J$7,I19&gt;J19)*EXACT($I$7=$J$7,I19=J19)*EXACT($I$7&lt;$J$7,I19&lt;J19)),$AN$7,0)))</f>
        <v>3</v>
      </c>
      <c r="L19" s="15" t="s">
        <v>12</v>
      </c>
      <c r="M19" s="16" t="s">
        <v>95</v>
      </c>
      <c r="N19" s="17" t="str">
        <f t="shared" ref="N19" si="17">IF(OR(EXACT($L$7,L19)*(EXACT($M$7,M19)))=TRUE,$AN$9,IF(($M$7-$L$7=M19-L19),$AN$8,IF(OR(EXACT($L$7&gt;$M$7,L19&gt;M19)*EXACT($L$7=$M$7,L19=M19)*EXACT($L$7&lt;$M$7,L19&lt;M19)),$AN$7,0)))</f>
        <v>2</v>
      </c>
      <c r="O19" s="15" t="s">
        <v>2</v>
      </c>
      <c r="P19" s="16" t="s">
        <v>95</v>
      </c>
      <c r="Q19" s="17" t="str">
        <f t="shared" ref="Q19" si="18">IF(OR(EXACT($O$7,O19)*(EXACT($P$7,P19)))=TRUE,$AN$9,IF(($P$7-$O$7=P19-O19),$AN$8,IF(OR(EXACT($O$7&gt;$P$7,O19&gt;P19)*EXACT($O$7=$P$7,O19=P19)*EXACT($O$7&lt;$P$7,O19&lt;P19)),$AN$7,0)))</f>
        <v>2</v>
      </c>
      <c r="R19" s="15" t="s">
        <v>12</v>
      </c>
      <c r="S19" s="16" t="s">
        <v>95</v>
      </c>
      <c r="T19" s="17">
        <f t="shared" ref="T19" si="19">IF(OR(EXACT($R$7,R19)*(EXACT($S$7,S19)))=TRUE,$AN$9,IF(($S$7-$R$7=S19-R19),$AN$8,IF(OR(EXACT($R$7&gt;$S$7,R19&gt;S19)*EXACT($R$7=$S$7,R19=S19)*EXACT($R$7&lt;$S$7,R19&lt;S19)),$AN$7,0)))*4</f>
        <v>8</v>
      </c>
      <c r="U19" s="15" t="s">
        <v>95</v>
      </c>
      <c r="V19" s="16" t="s">
        <v>12</v>
      </c>
      <c r="W19" s="17">
        <f t="shared" ref="W19" si="20">IF(OR(EXACT($U$7,U19)*(EXACT($V$7,V19)))=TRUE,$AN$9,IF(($V$7-$U$7=V19-U19),$AN$8,IF(OR(EXACT($U$7&gt;$V$7,U19&gt;V19)*EXACT($U$7=$V$7,U19=V19)*EXACT($U$7&lt;$V$7,U19&lt;V19)),$AN$7,0)))</f>
        <v>0</v>
      </c>
      <c r="X19" s="15" t="s">
        <v>2</v>
      </c>
      <c r="Y19" s="16" t="s">
        <v>95</v>
      </c>
      <c r="Z19" s="17">
        <f t="shared" ref="Z19" si="21">IF(OR(EXACT($X$7,X19)*(EXACT($Y$7,Y19)))=TRUE,$AN$9,IF(($Y$7-$X$7=Y19-X19),$AN$8,IF(OR(EXACT($X$7&gt;$Y$7,X19&gt;Y19)*EXACT($X$7=$Y$7,X19=Y19)*EXACT($X$7&lt;$Y$7,X19&lt;Y19)),$AN$7,0)))</f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20</v>
      </c>
      <c r="AH19" s="19">
        <f>'22.Spieltag'!AI19</f>
        <v>368</v>
      </c>
      <c r="AI19" s="20">
        <f t="shared" ref="AI19:AI23" si="23">AG19+AH19</f>
        <v>388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10</v>
      </c>
      <c r="B20" s="18" t="str">
        <f>'1.Spieltag'!B20</f>
        <v>Lola04</v>
      </c>
      <c r="C20" s="15" t="s">
        <v>95</v>
      </c>
      <c r="D20" s="16" t="s">
        <v>95</v>
      </c>
      <c r="E20" s="17" t="str">
        <f t="shared" si="11"/>
        <v>5</v>
      </c>
      <c r="F20" s="15" t="s">
        <v>95</v>
      </c>
      <c r="G20" s="16" t="s">
        <v>96</v>
      </c>
      <c r="H20" s="17" t="str">
        <f t="shared" si="1"/>
        <v>3</v>
      </c>
      <c r="I20" s="15" t="s">
        <v>12</v>
      </c>
      <c r="J20" s="16" t="s">
        <v>96</v>
      </c>
      <c r="K20" s="17" t="str">
        <f t="shared" si="2"/>
        <v>3</v>
      </c>
      <c r="L20" s="15" t="s">
        <v>12</v>
      </c>
      <c r="M20" s="16" t="s">
        <v>95</v>
      </c>
      <c r="N20" s="17" t="str">
        <f t="shared" si="3"/>
        <v>2</v>
      </c>
      <c r="O20" s="15" t="s">
        <v>97</v>
      </c>
      <c r="P20" s="16" t="s">
        <v>95</v>
      </c>
      <c r="Q20" s="17" t="str">
        <f t="shared" si="4"/>
        <v>2</v>
      </c>
      <c r="R20" s="15" t="s">
        <v>2</v>
      </c>
      <c r="S20" s="16" t="s">
        <v>95</v>
      </c>
      <c r="T20" s="17">
        <f t="shared" si="12"/>
        <v>12</v>
      </c>
      <c r="U20" s="15" t="s">
        <v>12</v>
      </c>
      <c r="V20" s="16" t="s">
        <v>96</v>
      </c>
      <c r="W20" s="17" t="str">
        <f t="shared" si="5"/>
        <v>2</v>
      </c>
      <c r="X20" s="15" t="s">
        <v>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22"/>
        <v>29</v>
      </c>
      <c r="AH20" s="19">
        <f>'22.Spieltag'!AI20</f>
        <v>353</v>
      </c>
      <c r="AI20" s="20">
        <f t="shared" si="23"/>
        <v>382</v>
      </c>
      <c r="AJ20" s="21">
        <f t="shared" si="10"/>
        <v>10</v>
      </c>
      <c r="AK20" s="1"/>
    </row>
    <row r="21" spans="1:37" ht="24.95" customHeight="1" thickBot="1" x14ac:dyDescent="0.25">
      <c r="A21" s="25">
        <f t="shared" si="13"/>
        <v>2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5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95</v>
      </c>
      <c r="K21" s="17" t="str">
        <f t="shared" si="2"/>
        <v>2</v>
      </c>
      <c r="L21" s="15" t="s">
        <v>2</v>
      </c>
      <c r="M21" s="16" t="s">
        <v>95</v>
      </c>
      <c r="N21" s="17" t="str">
        <f t="shared" si="3"/>
        <v>5</v>
      </c>
      <c r="O21" s="15" t="s">
        <v>12</v>
      </c>
      <c r="P21" s="16" t="s">
        <v>96</v>
      </c>
      <c r="Q21" s="17" t="str">
        <f t="shared" si="4"/>
        <v>2</v>
      </c>
      <c r="R21" s="15" t="s">
        <v>2</v>
      </c>
      <c r="S21" s="16" t="s">
        <v>95</v>
      </c>
      <c r="T21" s="17">
        <f t="shared" si="12"/>
        <v>12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95</v>
      </c>
      <c r="Z21" s="17">
        <f t="shared" si="6"/>
        <v>0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22"/>
        <v>28</v>
      </c>
      <c r="AH21" s="19">
        <f>'22.Spieltag'!AI21</f>
        <v>395</v>
      </c>
      <c r="AI21" s="20">
        <f t="shared" si="23"/>
        <v>423</v>
      </c>
      <c r="AJ21" s="21">
        <f t="shared" si="10"/>
        <v>2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95</v>
      </c>
      <c r="G22" s="16" t="s">
        <v>12</v>
      </c>
      <c r="H22" s="17">
        <f t="shared" si="1"/>
        <v>0</v>
      </c>
      <c r="I22" s="15" t="s">
        <v>2</v>
      </c>
      <c r="J22" s="16" t="s">
        <v>95</v>
      </c>
      <c r="K22" s="17" t="str">
        <f t="shared" si="2"/>
        <v>5</v>
      </c>
      <c r="L22" s="15" t="s">
        <v>12</v>
      </c>
      <c r="M22" s="16" t="s">
        <v>96</v>
      </c>
      <c r="N22" s="17" t="str">
        <f t="shared" si="3"/>
        <v>3</v>
      </c>
      <c r="O22" s="15" t="s">
        <v>95</v>
      </c>
      <c r="P22" s="16" t="s">
        <v>95</v>
      </c>
      <c r="Q22" s="17">
        <f t="shared" si="4"/>
        <v>0</v>
      </c>
      <c r="R22" s="15" t="s">
        <v>2</v>
      </c>
      <c r="S22" s="16" t="s">
        <v>95</v>
      </c>
      <c r="T22" s="17">
        <f t="shared" si="12"/>
        <v>12</v>
      </c>
      <c r="U22" s="15" t="s">
        <v>95</v>
      </c>
      <c r="V22" s="16" t="s">
        <v>12</v>
      </c>
      <c r="W22" s="17">
        <f t="shared" si="5"/>
        <v>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 t="str">
        <f t="shared" si="7"/>
        <v>3</v>
      </c>
      <c r="AD22" s="24"/>
      <c r="AE22" s="22"/>
      <c r="AF22" s="17"/>
      <c r="AG22" s="18">
        <f t="shared" si="22"/>
        <v>23</v>
      </c>
      <c r="AH22" s="19">
        <f>'22.Spieltag'!AI22</f>
        <v>369</v>
      </c>
      <c r="AI22" s="20">
        <f t="shared" si="23"/>
        <v>392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 t="s">
        <v>2</v>
      </c>
      <c r="S23" s="16" t="s">
        <v>96</v>
      </c>
      <c r="T23" s="17">
        <f t="shared" si="12"/>
        <v>8</v>
      </c>
      <c r="U23" s="15" t="s">
        <v>12</v>
      </c>
      <c r="V23" s="16" t="s">
        <v>95</v>
      </c>
      <c r="W23" s="17" t="str">
        <f t="shared" si="5"/>
        <v>2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12</v>
      </c>
      <c r="AC23" s="17" t="str">
        <f t="shared" si="7"/>
        <v>3</v>
      </c>
      <c r="AD23" s="24"/>
      <c r="AE23" s="22"/>
      <c r="AF23" s="17"/>
      <c r="AG23" s="18">
        <f t="shared" si="22"/>
        <v>13</v>
      </c>
      <c r="AH23" s="19">
        <f>'22.Spieltag'!AI23</f>
        <v>252</v>
      </c>
      <c r="AI23" s="20">
        <f t="shared" si="23"/>
        <v>265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12</v>
      </c>
      <c r="B24" s="18" t="str">
        <f>'1.Spieltag'!B24</f>
        <v>Reinhold</v>
      </c>
      <c r="C24" s="15" t="s">
        <v>12</v>
      </c>
      <c r="D24" s="16" t="s">
        <v>12</v>
      </c>
      <c r="E24" s="17" t="str">
        <f t="shared" si="11"/>
        <v>3</v>
      </c>
      <c r="F24" s="15" t="s">
        <v>95</v>
      </c>
      <c r="G24" s="16" t="s">
        <v>12</v>
      </c>
      <c r="H24" s="17">
        <f t="shared" si="1"/>
        <v>0</v>
      </c>
      <c r="I24" s="15" t="s">
        <v>12</v>
      </c>
      <c r="J24" s="16" t="s">
        <v>96</v>
      </c>
      <c r="K24" s="17" t="str">
        <f t="shared" si="2"/>
        <v>3</v>
      </c>
      <c r="L24" s="15" t="s">
        <v>12</v>
      </c>
      <c r="M24" s="16" t="s">
        <v>2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5</v>
      </c>
      <c r="R24" s="15" t="s">
        <v>12</v>
      </c>
      <c r="S24" s="16" t="s">
        <v>96</v>
      </c>
      <c r="T24" s="17">
        <f t="shared" si="12"/>
        <v>12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12</v>
      </c>
      <c r="Z24" s="17" t="str">
        <f t="shared" si="6"/>
        <v>3</v>
      </c>
      <c r="AA24" s="15" t="s">
        <v>95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4">E24+H24+K24+N24+Q24+T24+W24+Z24+AC24+AF24</f>
        <v>29</v>
      </c>
      <c r="AH24" s="19">
        <f>'22.Spieltag'!AI24</f>
        <v>349</v>
      </c>
      <c r="AI24" s="20">
        <f>AG24+AH24</f>
        <v>378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12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3</v>
      </c>
      <c r="L25" s="15" t="s">
        <v>12</v>
      </c>
      <c r="M25" s="16" t="s">
        <v>96</v>
      </c>
      <c r="N25" s="17" t="str">
        <f t="shared" si="3"/>
        <v>3</v>
      </c>
      <c r="O25" s="15" t="s">
        <v>2</v>
      </c>
      <c r="P25" s="16" t="s">
        <v>96</v>
      </c>
      <c r="Q25" s="17" t="str">
        <f t="shared" si="4"/>
        <v>2</v>
      </c>
      <c r="R25" s="15" t="s">
        <v>12</v>
      </c>
      <c r="S25" s="16" t="s">
        <v>96</v>
      </c>
      <c r="T25" s="17">
        <f t="shared" si="12"/>
        <v>12</v>
      </c>
      <c r="U25" s="15" t="s">
        <v>2</v>
      </c>
      <c r="V25" s="16" t="s">
        <v>95</v>
      </c>
      <c r="W25" s="17" t="str">
        <f t="shared" si="5"/>
        <v>2</v>
      </c>
      <c r="X25" s="15" t="s">
        <v>2</v>
      </c>
      <c r="Y25" s="16" t="s">
        <v>96</v>
      </c>
      <c r="Z25" s="17">
        <f t="shared" si="6"/>
        <v>0</v>
      </c>
      <c r="AA25" s="15" t="s">
        <v>95</v>
      </c>
      <c r="AB25" s="16" t="s">
        <v>12</v>
      </c>
      <c r="AC25" s="17" t="str">
        <f t="shared" si="7"/>
        <v>3</v>
      </c>
      <c r="AD25" s="24"/>
      <c r="AE25" s="22"/>
      <c r="AF25" s="17"/>
      <c r="AG25" s="18">
        <f t="shared" si="24"/>
        <v>25</v>
      </c>
      <c r="AH25" s="19">
        <f>'22.Spieltag'!AI25</f>
        <v>364</v>
      </c>
      <c r="AI25" s="20">
        <f>AG25+AH25</f>
        <v>389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96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12</v>
      </c>
      <c r="Q26" s="17">
        <f t="shared" si="4"/>
        <v>0</v>
      </c>
      <c r="R26" s="15" t="s">
        <v>2</v>
      </c>
      <c r="S26" s="16" t="s">
        <v>96</v>
      </c>
      <c r="T26" s="17">
        <f t="shared" si="12"/>
        <v>8</v>
      </c>
      <c r="U26" s="15" t="s">
        <v>12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 t="str">
        <f t="shared" si="7"/>
        <v>3</v>
      </c>
      <c r="AD26" s="24"/>
      <c r="AE26" s="22"/>
      <c r="AF26" s="17"/>
      <c r="AG26" s="18">
        <f t="shared" si="24"/>
        <v>11</v>
      </c>
      <c r="AH26" s="19">
        <f>'22.Spieltag'!AI26</f>
        <v>350</v>
      </c>
      <c r="AI26" s="20">
        <f>AG26+AH26</f>
        <v>361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25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2" si="26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96</v>
      </c>
      <c r="H27" s="17">
        <f t="shared" ref="H27:H32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 t="str">
        <f t="shared" ref="K27:K32" si="28">IF(OR(EXACT($I$7,I27)*(EXACT($J$7,J27)))=TRUE,$AN$9,IF(($J$7-$I$7=J27-I27),$AN$8,IF(OR(EXACT($I$7&gt;$J$7,I27&gt;J27)*EXACT($I$7=$J$7,I27=J27)*EXACT($I$7&lt;$J$7,I27&lt;J27)),$AN$7,0)))</f>
        <v>3</v>
      </c>
      <c r="L27" s="15" t="s">
        <v>95</v>
      </c>
      <c r="M27" s="16" t="s">
        <v>12</v>
      </c>
      <c r="N27" s="17">
        <f t="shared" ref="N27:N32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2" si="30">IF(OR(EXACT($O$7,O27)*(EXACT($P$7,P27)))=TRUE,$AN$9,IF(($P$7-$O$7=P27-O27),$AN$8,IF(OR(EXACT($O$7&gt;$P$7,O27&gt;P27)*EXACT($O$7=$P$7,O27=P27)*EXACT($O$7&lt;$P$7,O27&lt;P27)),$AN$7,0)))</f>
        <v>5</v>
      </c>
      <c r="R27" s="15" t="s">
        <v>95</v>
      </c>
      <c r="S27" s="16" t="s">
        <v>96</v>
      </c>
      <c r="T27" s="17">
        <f t="shared" si="12"/>
        <v>8</v>
      </c>
      <c r="U27" s="15" t="s">
        <v>95</v>
      </c>
      <c r="V27" s="16" t="s">
        <v>12</v>
      </c>
      <c r="W27" s="17">
        <f t="shared" ref="W27:W32" si="31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96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2</v>
      </c>
      <c r="AC27" s="17" t="str">
        <f t="shared" ref="AC27:AC32" si="33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4">E27+H27+K27+N27+Q27+T27+W27+Z27+AC27+AF27</f>
        <v>18</v>
      </c>
      <c r="AH27" s="19">
        <f>'22.Spieltag'!AI27</f>
        <v>295</v>
      </c>
      <c r="AI27" s="20">
        <f t="shared" ref="AI27:AI32" si="35">AG27+AH27</f>
        <v>313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25"/>
        <v>24</v>
      </c>
      <c r="B28" s="18" t="str">
        <f>'1.Spieltag'!B28</f>
        <v>schmiddi04</v>
      </c>
      <c r="C28" s="15" t="s">
        <v>95</v>
      </c>
      <c r="D28" s="16" t="s">
        <v>95</v>
      </c>
      <c r="E28" s="17" t="str">
        <f t="shared" si="26"/>
        <v>5</v>
      </c>
      <c r="F28" s="15" t="s">
        <v>96</v>
      </c>
      <c r="G28" s="16" t="s">
        <v>2</v>
      </c>
      <c r="H28" s="17">
        <f t="shared" si="27"/>
        <v>0</v>
      </c>
      <c r="I28" s="15" t="s">
        <v>95</v>
      </c>
      <c r="J28" s="16" t="s">
        <v>12</v>
      </c>
      <c r="K28" s="17">
        <f t="shared" si="28"/>
        <v>0</v>
      </c>
      <c r="L28" s="15" t="s">
        <v>96</v>
      </c>
      <c r="M28" s="16" t="s">
        <v>95</v>
      </c>
      <c r="N28" s="17">
        <f t="shared" si="29"/>
        <v>0</v>
      </c>
      <c r="O28" s="15" t="s">
        <v>95</v>
      </c>
      <c r="P28" s="16" t="s">
        <v>95</v>
      </c>
      <c r="Q28" s="17">
        <f t="shared" si="30"/>
        <v>0</v>
      </c>
      <c r="R28" s="15" t="s">
        <v>2</v>
      </c>
      <c r="S28" s="16" t="s">
        <v>96</v>
      </c>
      <c r="T28" s="17">
        <f t="shared" si="12"/>
        <v>8</v>
      </c>
      <c r="U28" s="15" t="s">
        <v>12</v>
      </c>
      <c r="V28" s="16" t="s">
        <v>96</v>
      </c>
      <c r="W28" s="17" t="str">
        <f t="shared" si="31"/>
        <v>2</v>
      </c>
      <c r="X28" s="15" t="s">
        <v>96</v>
      </c>
      <c r="Y28" s="16" t="s">
        <v>95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18</v>
      </c>
      <c r="AH28" s="19">
        <f>'22.Spieltag'!AI28</f>
        <v>263</v>
      </c>
      <c r="AI28" s="20">
        <f t="shared" si="35"/>
        <v>281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5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6"/>
        <v>0</v>
      </c>
      <c r="F29" s="15" t="s">
        <v>12</v>
      </c>
      <c r="G29" s="16" t="s">
        <v>95</v>
      </c>
      <c r="H29" s="17" t="str">
        <f t="shared" si="27"/>
        <v>5</v>
      </c>
      <c r="I29" s="15" t="s">
        <v>12</v>
      </c>
      <c r="J29" s="16" t="s">
        <v>96</v>
      </c>
      <c r="K29" s="17" t="str">
        <f t="shared" si="28"/>
        <v>3</v>
      </c>
      <c r="L29" s="15" t="s">
        <v>95</v>
      </c>
      <c r="M29" s="16" t="s">
        <v>12</v>
      </c>
      <c r="N29" s="17">
        <f t="shared" si="29"/>
        <v>0</v>
      </c>
      <c r="O29" s="15" t="s">
        <v>12</v>
      </c>
      <c r="P29" s="16" t="s">
        <v>95</v>
      </c>
      <c r="Q29" s="17" t="str">
        <f t="shared" si="30"/>
        <v>5</v>
      </c>
      <c r="R29" s="15" t="s">
        <v>97</v>
      </c>
      <c r="S29" s="16" t="s">
        <v>95</v>
      </c>
      <c r="T29" s="17">
        <f t="shared" si="12"/>
        <v>8</v>
      </c>
      <c r="U29" s="15" t="s">
        <v>12</v>
      </c>
      <c r="V29" s="16" t="s">
        <v>95</v>
      </c>
      <c r="W29" s="17" t="str">
        <f t="shared" si="31"/>
        <v>2</v>
      </c>
      <c r="X29" s="15" t="s">
        <v>12</v>
      </c>
      <c r="Y29" s="16" t="s">
        <v>96</v>
      </c>
      <c r="Z29" s="17">
        <f t="shared" si="32"/>
        <v>0</v>
      </c>
      <c r="AA29" s="15" t="s">
        <v>95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23</v>
      </c>
      <c r="AH29" s="19">
        <f>'22.Spieltag'!AI29</f>
        <v>384</v>
      </c>
      <c r="AI29" s="20">
        <f t="shared" si="35"/>
        <v>407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25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26"/>
        <v>0</v>
      </c>
      <c r="F30" s="15" t="s">
        <v>95</v>
      </c>
      <c r="G30" s="16" t="s">
        <v>12</v>
      </c>
      <c r="H30" s="17">
        <f t="shared" si="27"/>
        <v>0</v>
      </c>
      <c r="I30" s="15" t="s">
        <v>12</v>
      </c>
      <c r="J30" s="16" t="s">
        <v>96</v>
      </c>
      <c r="K30" s="17" t="str">
        <f t="shared" si="28"/>
        <v>3</v>
      </c>
      <c r="L30" s="15" t="s">
        <v>95</v>
      </c>
      <c r="M30" s="16" t="s">
        <v>95</v>
      </c>
      <c r="N30" s="17">
        <f t="shared" si="29"/>
        <v>0</v>
      </c>
      <c r="O30" s="15" t="s">
        <v>2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2"/>
        <v>12</v>
      </c>
      <c r="U30" s="15" t="s">
        <v>95</v>
      </c>
      <c r="V30" s="16" t="s">
        <v>96</v>
      </c>
      <c r="W30" s="17" t="str">
        <f t="shared" si="31"/>
        <v>2</v>
      </c>
      <c r="X30" s="15" t="s">
        <v>12</v>
      </c>
      <c r="Y30" s="16" t="s">
        <v>96</v>
      </c>
      <c r="Z30" s="17">
        <f t="shared" si="32"/>
        <v>0</v>
      </c>
      <c r="AA30" s="15" t="s">
        <v>96</v>
      </c>
      <c r="AB30" s="16" t="s">
        <v>12</v>
      </c>
      <c r="AC30" s="17" t="str">
        <f t="shared" si="33"/>
        <v>2</v>
      </c>
      <c r="AD30" s="24"/>
      <c r="AE30" s="22"/>
      <c r="AF30" s="17"/>
      <c r="AG30" s="18">
        <f t="shared" si="34"/>
        <v>21</v>
      </c>
      <c r="AH30" s="19">
        <f>'22.Spieltag'!AI30</f>
        <v>307</v>
      </c>
      <c r="AI30" s="20">
        <f t="shared" si="35"/>
        <v>328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5"/>
        <v>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6"/>
        <v>0</v>
      </c>
      <c r="F31" s="15" t="s">
        <v>96</v>
      </c>
      <c r="G31" s="16" t="s">
        <v>12</v>
      </c>
      <c r="H31" s="17">
        <f t="shared" si="27"/>
        <v>0</v>
      </c>
      <c r="I31" s="15" t="s">
        <v>12</v>
      </c>
      <c r="J31" s="16" t="s">
        <v>96</v>
      </c>
      <c r="K31" s="17" t="str">
        <f t="shared" si="28"/>
        <v>3</v>
      </c>
      <c r="L31" s="15" t="s">
        <v>12</v>
      </c>
      <c r="M31" s="16" t="s">
        <v>95</v>
      </c>
      <c r="N31" s="17" t="str">
        <f t="shared" si="29"/>
        <v>2</v>
      </c>
      <c r="O31" s="15" t="s">
        <v>12</v>
      </c>
      <c r="P31" s="16" t="s">
        <v>96</v>
      </c>
      <c r="Q31" s="17" t="str">
        <f t="shared" si="30"/>
        <v>2</v>
      </c>
      <c r="R31" s="15" t="s">
        <v>12</v>
      </c>
      <c r="S31" s="16" t="s">
        <v>96</v>
      </c>
      <c r="T31" s="17">
        <f t="shared" si="12"/>
        <v>12</v>
      </c>
      <c r="U31" s="15" t="s">
        <v>95</v>
      </c>
      <c r="V31" s="16" t="s">
        <v>95</v>
      </c>
      <c r="W31" s="17">
        <f t="shared" si="31"/>
        <v>0</v>
      </c>
      <c r="X31" s="15" t="s">
        <v>12</v>
      </c>
      <c r="Y31" s="16" t="s">
        <v>95</v>
      </c>
      <c r="Z31" s="17">
        <f t="shared" si="32"/>
        <v>0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19</v>
      </c>
      <c r="AH31" s="19">
        <f>'22.Spieltag'!AI31</f>
        <v>404</v>
      </c>
      <c r="AI31" s="20">
        <f t="shared" si="35"/>
        <v>423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25"/>
        <v>21</v>
      </c>
      <c r="B32" s="18" t="str">
        <f>'1.Spieltag'!B32</f>
        <v>Th. Bülles</v>
      </c>
      <c r="C32" s="15" t="s">
        <v>95</v>
      </c>
      <c r="D32" s="16" t="s">
        <v>95</v>
      </c>
      <c r="E32" s="17" t="str">
        <f t="shared" si="26"/>
        <v>5</v>
      </c>
      <c r="F32" s="15" t="s">
        <v>12</v>
      </c>
      <c r="G32" s="16" t="s">
        <v>95</v>
      </c>
      <c r="H32" s="17" t="str">
        <f t="shared" si="27"/>
        <v>5</v>
      </c>
      <c r="I32" s="15" t="s">
        <v>12</v>
      </c>
      <c r="J32" s="16" t="s">
        <v>96</v>
      </c>
      <c r="K32" s="17" t="str">
        <f t="shared" si="28"/>
        <v>3</v>
      </c>
      <c r="L32" s="15" t="s">
        <v>95</v>
      </c>
      <c r="M32" s="16" t="s">
        <v>96</v>
      </c>
      <c r="N32" s="17" t="str">
        <f t="shared" si="29"/>
        <v>2</v>
      </c>
      <c r="O32" s="15" t="s">
        <v>95</v>
      </c>
      <c r="P32" s="16" t="s">
        <v>95</v>
      </c>
      <c r="Q32" s="17">
        <f t="shared" si="30"/>
        <v>0</v>
      </c>
      <c r="R32" s="15" t="s">
        <v>12</v>
      </c>
      <c r="S32" s="16" t="s">
        <v>96</v>
      </c>
      <c r="T32" s="17">
        <f t="shared" si="12"/>
        <v>12</v>
      </c>
      <c r="U32" s="15" t="s">
        <v>95</v>
      </c>
      <c r="V32" s="16" t="s">
        <v>96</v>
      </c>
      <c r="W32" s="17" t="str">
        <f t="shared" si="31"/>
        <v>2</v>
      </c>
      <c r="X32" s="15" t="s">
        <v>12</v>
      </c>
      <c r="Y32" s="16" t="s">
        <v>96</v>
      </c>
      <c r="Z32" s="17">
        <f t="shared" si="32"/>
        <v>0</v>
      </c>
      <c r="AA32" s="15" t="s">
        <v>95</v>
      </c>
      <c r="AB32" s="16" t="s">
        <v>96</v>
      </c>
      <c r="AC32" s="17">
        <f t="shared" si="33"/>
        <v>0</v>
      </c>
      <c r="AD32" s="24"/>
      <c r="AE32" s="22"/>
      <c r="AF32" s="17"/>
      <c r="AG32" s="18">
        <f t="shared" si="34"/>
        <v>29</v>
      </c>
      <c r="AH32" s="19">
        <f>'22.Spieltag'!AI32</f>
        <v>287</v>
      </c>
      <c r="AI32" s="20">
        <f t="shared" si="35"/>
        <v>316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5"/>
        <v>16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36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" si="37">IF(OR(EXACT($F$7,F33)*(EXACT($G$7,G33)))=TRUE,$AN$9,IF(($G$7-$F$7=G33-F33),$AN$8,IF(OR(EXACT($F$7&gt;$G$7,F33&gt;G33)*EXACT($F$7=$G$7,F33=G33)*EXACT($F$7&lt;$G$7,F33&lt;G33)),$AN$7,0)))</f>
        <v>0</v>
      </c>
      <c r="I33" s="15" t="s">
        <v>2</v>
      </c>
      <c r="J33" s="16" t="s">
        <v>95</v>
      </c>
      <c r="K33" s="17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 t="str">
        <f t="shared" ref="N33" si="39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 t="str">
        <f t="shared" ref="Q33" si="40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96</v>
      </c>
      <c r="T33" s="17">
        <f t="shared" si="12"/>
        <v>12</v>
      </c>
      <c r="U33" s="15" t="s">
        <v>12</v>
      </c>
      <c r="V33" s="16" t="s">
        <v>95</v>
      </c>
      <c r="W33" s="17" t="str">
        <f t="shared" ref="W33" si="41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43">IF(OR(EXACT($AA$7,AA33)*(EXACT($AB$7,AB33)))=TRUE,$AN$9,IF(($AB$7-$AA$7=AB33-AA33),$AN$8,IF(OR(EXACT($AA$7&gt;$AB$7,AA33&gt;AB33)*EXACT($AA$7=$AB$7,AA33=AB33)*EXACT($AA$7&lt;$AB$7,AA33&lt;AB33)),$AN$7,0)))</f>
        <v>3</v>
      </c>
      <c r="AD33" s="24"/>
      <c r="AE33" s="22"/>
      <c r="AF33" s="17"/>
      <c r="AG33" s="18">
        <f t="shared" ref="AG33" si="44">E33+H33+K33+N33+Q33+T33+W33+Z33+AC33+AF33</f>
        <v>26</v>
      </c>
      <c r="AH33" s="19">
        <f>'22.Spieltag'!AI33</f>
        <v>335</v>
      </c>
      <c r="AI33" s="20">
        <f t="shared" ref="AI33" si="45">AG33+AH33</f>
        <v>361</v>
      </c>
      <c r="AJ33" s="21">
        <f t="shared" ref="AJ33" si="46">RANK(AI33,$AI$8:$AI$53)</f>
        <v>16</v>
      </c>
      <c r="AK33" s="1"/>
    </row>
    <row r="34" spans="1:37" ht="28.15" customHeight="1" thickBot="1" x14ac:dyDescent="0.25">
      <c r="A34" s="25">
        <f t="shared" ref="A34" si="47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8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>
        <f t="shared" ref="H34" si="49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50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95</v>
      </c>
      <c r="N34" s="17" t="str">
        <f t="shared" ref="N34" si="51">IF(OR(EXACT($L$7,L34)*(EXACT($M$7,M34)))=TRUE,$AN$9,IF(($M$7-$L$7=M34-L34),$AN$8,IF(OR(EXACT($L$7&gt;$M$7,L34&gt;M34)*EXACT($L$7=$M$7,L34=M34)*EXACT($L$7&lt;$M$7,L34&lt;M34)),$AN$7,0)))</f>
        <v>2</v>
      </c>
      <c r="O34" s="15" t="s">
        <v>95</v>
      </c>
      <c r="P34" s="16" t="s">
        <v>2</v>
      </c>
      <c r="Q34" s="17">
        <f t="shared" ref="Q34" si="52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96</v>
      </c>
      <c r="T34" s="17">
        <f t="shared" si="12"/>
        <v>8</v>
      </c>
      <c r="U34" s="15" t="s">
        <v>12</v>
      </c>
      <c r="V34" s="16" t="s">
        <v>2</v>
      </c>
      <c r="W34" s="17">
        <f t="shared" ref="W34" si="53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 t="str">
        <f t="shared" ref="Z34" si="54">IF(OR(EXACT($X$7,X34)*(EXACT($Y$7,Y34)))=TRUE,$AN$9,IF(($Y$7-$X$7=Y34-X34),$AN$8,IF(OR(EXACT($X$7&gt;$Y$7,X34&gt;Y34)*EXACT($X$7=$Y$7,X34=Y34)*EXACT($X$7&lt;$Y$7,X34&lt;Y34)),$AN$7,0)))</f>
        <v>3</v>
      </c>
      <c r="AA34" s="15" t="s">
        <v>12</v>
      </c>
      <c r="AB34" s="16" t="s">
        <v>95</v>
      </c>
      <c r="AC34" s="17">
        <f t="shared" ref="AC34" si="5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56">E34+H34+K34+N34+Q34+T34+W34+Z34+AC34+AF34</f>
        <v>13</v>
      </c>
      <c r="AH34" s="19">
        <f>'22.Spieltag'!AI34</f>
        <v>152</v>
      </c>
      <c r="AI34" s="20">
        <f t="shared" ref="AI34" si="57">AG34+AH34</f>
        <v>165</v>
      </c>
      <c r="AJ34" s="21">
        <f t="shared" ref="AJ34" si="5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2" priority="1">
      <formula>($AG8&gt;40)</formula>
    </cfRule>
  </conditionalFormatting>
  <conditionalFormatting sqref="C4 O4 U4 X4 AA4 C6 F6 I6 X6 AA6">
    <cfRule type="cellIs" dxfId="61" priority="3" operator="equal">
      <formula>"Schalke 04"</formula>
    </cfRule>
  </conditionalFormatting>
  <conditionalFormatting sqref="F4 I4 L4 R4 L6 O6 R6 U6">
    <cfRule type="cellIs" dxfId="60" priority="4" operator="equal">
      <formula>"Schalke 04"</formula>
    </cfRule>
  </conditionalFormatting>
  <conditionalFormatting sqref="AG1:AG1048576">
    <cfRule type="top10" dxfId="59" priority="5" rank="3"/>
  </conditionalFormatting>
  <conditionalFormatting sqref="AK6:AK9">
    <cfRule type="top10" dxfId="58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4:AN53"/>
  <sheetViews>
    <sheetView topLeftCell="B6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37</v>
      </c>
      <c r="B4" s="14"/>
      <c r="C4" s="14" t="s">
        <v>57</v>
      </c>
      <c r="F4" s="14" t="s">
        <v>93</v>
      </c>
      <c r="I4" s="14" t="s">
        <v>92</v>
      </c>
      <c r="L4" s="14" t="s">
        <v>60</v>
      </c>
      <c r="O4" s="14" t="s">
        <v>94</v>
      </c>
      <c r="R4" s="14" t="s">
        <v>63</v>
      </c>
      <c r="U4" s="14" t="s">
        <v>62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68</v>
      </c>
      <c r="I6" s="14" t="s">
        <v>66</v>
      </c>
      <c r="L6" s="14" t="s">
        <v>58</v>
      </c>
      <c r="O6" s="14" t="s">
        <v>61</v>
      </c>
      <c r="R6" s="14" t="s">
        <v>11</v>
      </c>
      <c r="U6" s="14" t="s">
        <v>59</v>
      </c>
      <c r="X6" s="14" t="s">
        <v>64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2</v>
      </c>
      <c r="G7" s="65" t="s">
        <v>95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95</v>
      </c>
      <c r="V7" s="65" t="s">
        <v>2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5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'23.Spieltag'!AI8</f>
        <v>414</v>
      </c>
      <c r="AI8" s="20">
        <f t="shared" ref="AI8:AI18" si="9">AG8+AH8</f>
        <v>422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96</v>
      </c>
      <c r="V9" s="16" t="s">
        <v>12</v>
      </c>
      <c r="W9" s="17" t="str">
        <f t="shared" si="5"/>
        <v>3</v>
      </c>
      <c r="X9" s="15" t="s">
        <v>95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3</v>
      </c>
      <c r="AH9" s="19">
        <f>'23.Spieltag'!AI9</f>
        <v>321</v>
      </c>
      <c r="AI9" s="20">
        <f t="shared" si="9"/>
        <v>324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5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 t="str">
        <f t="shared" si="3"/>
        <v>5</v>
      </c>
      <c r="O10" s="15" t="s">
        <v>95</v>
      </c>
      <c r="P10" s="16" t="s">
        <v>12</v>
      </c>
      <c r="Q10" s="17" t="str">
        <f t="shared" si="4"/>
        <v>3</v>
      </c>
      <c r="R10" s="15" t="s">
        <v>95</v>
      </c>
      <c r="S10" s="16" t="s">
        <v>97</v>
      </c>
      <c r="T10" s="17">
        <f t="shared" si="12"/>
        <v>0</v>
      </c>
      <c r="U10" s="15" t="s">
        <v>12</v>
      </c>
      <c r="V10" s="16" t="s">
        <v>95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13</v>
      </c>
      <c r="AH10" s="19">
        <f>'23.Spieltag'!AI10</f>
        <v>426</v>
      </c>
      <c r="AI10" s="20">
        <f t="shared" si="9"/>
        <v>439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" t="s">
        <v>12</v>
      </c>
      <c r="D11" s="16" t="s">
        <v>95</v>
      </c>
      <c r="E11" s="17" t="str">
        <f t="shared" si="11"/>
        <v>5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2</v>
      </c>
      <c r="K11" s="17">
        <f t="shared" si="2"/>
        <v>0</v>
      </c>
      <c r="L11" s="15" t="s">
        <v>95</v>
      </c>
      <c r="M11" s="16" t="s">
        <v>12</v>
      </c>
      <c r="N11" s="17" t="str">
        <f t="shared" si="3"/>
        <v>5</v>
      </c>
      <c r="O11" s="15" t="s">
        <v>12</v>
      </c>
      <c r="P11" s="16" t="s">
        <v>12</v>
      </c>
      <c r="Q11" s="17">
        <f t="shared" si="4"/>
        <v>0</v>
      </c>
      <c r="R11" s="15" t="s">
        <v>96</v>
      </c>
      <c r="S11" s="16" t="s">
        <v>97</v>
      </c>
      <c r="T11" s="17">
        <f t="shared" si="12"/>
        <v>0</v>
      </c>
      <c r="U11" s="15" t="s">
        <v>12</v>
      </c>
      <c r="V11" s="16" t="s">
        <v>95</v>
      </c>
      <c r="W11" s="17">
        <f t="shared" si="5"/>
        <v>0</v>
      </c>
      <c r="X11" s="15" t="s">
        <v>96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10</v>
      </c>
      <c r="AH11" s="19">
        <f>'23.Spieltag'!AI11</f>
        <v>374</v>
      </c>
      <c r="AI11" s="20">
        <f t="shared" si="9"/>
        <v>384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ref="E12" si="13">IF(OR(EXACT($C$7,C12)*(EXACT($D$7,D12)))=TRUE,$AN$9,IF(($D$7-$C$7=D12-C12),$AN$8,IF(OR(EXACT($C$7&gt;$D$7,C12&gt;D12)*EXACT($C$7=$D$7,C12=D12)*EXACT($C$7&lt;$D$7,C12&lt;D12)),$AN$7,0)))</f>
        <v>0</v>
      </c>
      <c r="F12" s="15" t="s">
        <v>95</v>
      </c>
      <c r="G12" s="16" t="s">
        <v>95</v>
      </c>
      <c r="H12" s="17">
        <f t="shared" ref="H12" si="14">IF(OR(EXACT($F$7,F12)*(EXACT($G$7,G12)))=TRUE,$AN$9,IF(($G$7-$F$7=G12-F12),$AN$8,IF(OR(EXACT($F$7&gt;$G$7,F12&gt;G12)*EXACT($F$7=$G$7,F12=G12)*EXACT($F$7&lt;$G$7,F12&lt;G12)),$AN$7,0)))</f>
        <v>0</v>
      </c>
      <c r="I12" s="15" t="s">
        <v>95</v>
      </c>
      <c r="J12" s="16" t="s">
        <v>95</v>
      </c>
      <c r="K12" s="17" t="str">
        <f t="shared" ref="K12" si="15">IF(OR(EXACT($I$7,I12)*(EXACT($J$7,J12)))=TRUE,$AN$9,IF(($J$7-$I$7=J12-I12),$AN$8,IF(OR(EXACT($I$7&gt;$J$7,I12&gt;J12)*EXACT($I$7=$J$7,I12=J12)*EXACT($I$7&lt;$J$7,I12&lt;J12)),$AN$7,0)))</f>
        <v>5</v>
      </c>
      <c r="L12" s="15" t="s">
        <v>95</v>
      </c>
      <c r="M12" s="16" t="s">
        <v>95</v>
      </c>
      <c r="N12" s="17">
        <f t="shared" ref="N12" si="16">IF(OR(EXACT($L$7,L12)*(EXACT($M$7,M12)))=TRUE,$AN$9,IF(($M$7-$L$7=M12-L12),$AN$8,IF(OR(EXACT($L$7&gt;$M$7,L12&gt;M12)*EXACT($L$7=$M$7,L12=M12)*EXACT($L$7&lt;$M$7,L12&lt;M12)),$AN$7,0)))</f>
        <v>0</v>
      </c>
      <c r="O12" s="15" t="s">
        <v>12</v>
      </c>
      <c r="P12" s="16" t="s">
        <v>12</v>
      </c>
      <c r="Q12" s="17">
        <f t="shared" ref="Q12" si="17">IF(OR(EXACT($O$7,O12)*(EXACT($P$7,P12)))=TRUE,$AN$9,IF(($P$7-$O$7=P12-O12),$AN$8,IF(OR(EXACT($O$7&gt;$P$7,O12&gt;P12)*EXACT($O$7=$P$7,O12=P12)*EXACT($O$7&lt;$P$7,O12&lt;P12)),$AN$7,0)))</f>
        <v>0</v>
      </c>
      <c r="R12" s="15" t="s">
        <v>95</v>
      </c>
      <c r="S12" s="16" t="s">
        <v>2</v>
      </c>
      <c r="T12" s="17">
        <f t="shared" ref="T12" si="18">IF(OR(EXACT($R$7,R12)*(EXACT($S$7,S12)))=TRUE,$AN$9,IF(($S$7-$R$7=S12-R12),$AN$8,IF(OR(EXACT($R$7&gt;$S$7,R12&gt;S12)*EXACT($R$7=$S$7,R12=S12)*EXACT($R$7&lt;$S$7,R12&lt;S12)),$AN$7,0)))*4</f>
        <v>0</v>
      </c>
      <c r="U12" s="15" t="s">
        <v>2</v>
      </c>
      <c r="V12" s="16" t="s">
        <v>95</v>
      </c>
      <c r="W12" s="17">
        <f t="shared" ref="W12" si="19">IF(OR(EXACT($U$7,U12)*(EXACT($V$7,V12)))=TRUE,$AN$9,IF(($V$7-$U$7=V12-U12),$AN$8,IF(OR(EXACT($U$7&gt;$V$7,U12&gt;V12)*EXACT($U$7=$V$7,U12=V12)*EXACT($U$7&lt;$V$7,U12&lt;V12)),$AN$7,0)))</f>
        <v>0</v>
      </c>
      <c r="X12" s="15" t="s">
        <v>12</v>
      </c>
      <c r="Y12" s="16" t="s">
        <v>12</v>
      </c>
      <c r="Z12" s="17">
        <f t="shared" ref="Z12" si="20">IF(OR(EXACT($X$7,X12)*(EXACT($Y$7,Y12)))=TRUE,$AN$9,IF(($Y$7-$X$7=Y12-X12),$AN$8,IF(OR(EXACT($X$7&gt;$Y$7,X12&gt;Y12)*EXACT($X$7=$Y$7,X12=Y12)*EXACT($X$7&lt;$Y$7,X12&lt;Y12)),$AN$7,0)))</f>
        <v>0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'23.Spieltag'!AI12</f>
        <v>379</v>
      </c>
      <c r="AI12" s="20">
        <f t="shared" si="9"/>
        <v>384</v>
      </c>
      <c r="AJ12" s="21">
        <f t="shared" si="10"/>
        <v>12</v>
      </c>
      <c r="AK12" s="1"/>
    </row>
    <row r="13" spans="1:40" ht="24.95" customHeight="1" thickBot="1" x14ac:dyDescent="0.25">
      <c r="A13" s="25">
        <f>AJ13</f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12</v>
      </c>
      <c r="G13" s="16" t="s">
        <v>95</v>
      </c>
      <c r="H13" s="17" t="str">
        <f t="shared" si="1"/>
        <v>2</v>
      </c>
      <c r="I13" s="15" t="s">
        <v>13</v>
      </c>
      <c r="J13" s="16" t="s">
        <v>97</v>
      </c>
      <c r="K13" s="17">
        <f t="shared" si="2"/>
        <v>0</v>
      </c>
      <c r="L13" s="15" t="s">
        <v>95</v>
      </c>
      <c r="M13" s="16" t="s">
        <v>12</v>
      </c>
      <c r="N13" s="17" t="str">
        <f t="shared" si="3"/>
        <v>5</v>
      </c>
      <c r="O13" s="15" t="s">
        <v>96</v>
      </c>
      <c r="P13" s="16" t="s">
        <v>12</v>
      </c>
      <c r="Q13" s="17" t="str">
        <f t="shared" si="4"/>
        <v>2</v>
      </c>
      <c r="R13" s="15" t="s">
        <v>95</v>
      </c>
      <c r="S13" s="16" t="s">
        <v>97</v>
      </c>
      <c r="T13" s="17">
        <f t="shared" si="12"/>
        <v>0</v>
      </c>
      <c r="U13" s="15" t="s">
        <v>96</v>
      </c>
      <c r="V13" s="16" t="s">
        <v>2</v>
      </c>
      <c r="W13" s="17" t="str">
        <f t="shared" si="5"/>
        <v>2</v>
      </c>
      <c r="X13" s="15" t="s">
        <v>95</v>
      </c>
      <c r="Y13" s="16" t="s">
        <v>12</v>
      </c>
      <c r="Z13" s="17">
        <f t="shared" si="6"/>
        <v>0</v>
      </c>
      <c r="AA13" s="15" t="s">
        <v>12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11</v>
      </c>
      <c r="AH13" s="19">
        <f>'23.Spieltag'!AI13</f>
        <v>311</v>
      </c>
      <c r="AI13" s="20">
        <f t="shared" si="9"/>
        <v>322</v>
      </c>
      <c r="AJ13" s="21">
        <f t="shared" si="10"/>
        <v>23</v>
      </c>
      <c r="AK13" s="1"/>
    </row>
    <row r="14" spans="1:40" ht="24.95" customHeight="1" thickBot="1" x14ac:dyDescent="0.25">
      <c r="A14" s="25">
        <f>AJ14</f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'23.Spieltag'!AI14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5</v>
      </c>
      <c r="F15" s="15" t="s">
        <v>96</v>
      </c>
      <c r="G15" s="16" t="s">
        <v>2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5</v>
      </c>
      <c r="O15" s="15" t="s">
        <v>96</v>
      </c>
      <c r="P15" s="16" t="s">
        <v>12</v>
      </c>
      <c r="Q15" s="17" t="str">
        <f t="shared" si="4"/>
        <v>2</v>
      </c>
      <c r="R15" s="15" t="s">
        <v>95</v>
      </c>
      <c r="S15" s="16" t="s">
        <v>2</v>
      </c>
      <c r="T15" s="17">
        <f t="shared" si="12"/>
        <v>0</v>
      </c>
      <c r="U15" s="15" t="s">
        <v>96</v>
      </c>
      <c r="V15" s="16" t="s">
        <v>12</v>
      </c>
      <c r="W15" s="17" t="str">
        <f t="shared" si="5"/>
        <v>3</v>
      </c>
      <c r="X15" s="15" t="s">
        <v>12</v>
      </c>
      <c r="Y15" s="16" t="s">
        <v>95</v>
      </c>
      <c r="Z15" s="17" t="str">
        <f t="shared" si="6"/>
        <v>5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'23.Spieltag'!AI15</f>
        <v>407</v>
      </c>
      <c r="AI15" s="20">
        <f t="shared" si="9"/>
        <v>427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2</v>
      </c>
      <c r="M16" s="16" t="s">
        <v>95</v>
      </c>
      <c r="N16" s="17">
        <f t="shared" si="3"/>
        <v>0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 t="str">
        <f t="shared" si="5"/>
        <v>2</v>
      </c>
      <c r="X16" s="15" t="s">
        <v>95</v>
      </c>
      <c r="Y16" s="16" t="s">
        <v>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</v>
      </c>
      <c r="AH16" s="19">
        <f>'23.Spieltag'!AI16</f>
        <v>374</v>
      </c>
      <c r="AI16" s="20">
        <f t="shared" si="9"/>
        <v>376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8"/>
        <v>0</v>
      </c>
      <c r="AH17" s="19">
        <f>'23.Spieltag'!AI17</f>
        <v>328</v>
      </c>
      <c r="AI17" s="20">
        <f t="shared" si="9"/>
        <v>328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5</v>
      </c>
      <c r="F18" s="15" t="s">
        <v>95</v>
      </c>
      <c r="G18" s="16" t="s">
        <v>96</v>
      </c>
      <c r="H18" s="17" t="str">
        <f t="shared" si="1"/>
        <v>2</v>
      </c>
      <c r="I18" s="15" t="s">
        <v>96</v>
      </c>
      <c r="J18" s="16" t="s">
        <v>12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5</v>
      </c>
      <c r="O18" s="15" t="s">
        <v>96</v>
      </c>
      <c r="P18" s="16" t="s">
        <v>12</v>
      </c>
      <c r="Q18" s="17" t="str">
        <f t="shared" si="4"/>
        <v>2</v>
      </c>
      <c r="R18" s="15" t="s">
        <v>96</v>
      </c>
      <c r="S18" s="16" t="s">
        <v>97</v>
      </c>
      <c r="T18" s="17">
        <f t="shared" si="12"/>
        <v>0</v>
      </c>
      <c r="U18" s="15" t="s">
        <v>95</v>
      </c>
      <c r="V18" s="16" t="s">
        <v>12</v>
      </c>
      <c r="W18" s="17" t="str">
        <f t="shared" si="5"/>
        <v>2</v>
      </c>
      <c r="X18" s="15" t="s">
        <v>96</v>
      </c>
      <c r="Y18" s="16" t="s">
        <v>12</v>
      </c>
      <c r="Z18" s="17">
        <f t="shared" si="6"/>
        <v>0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16</v>
      </c>
      <c r="AH18" s="19">
        <f>'23.Spieltag'!AI18</f>
        <v>367</v>
      </c>
      <c r="AI18" s="20">
        <f t="shared" si="9"/>
        <v>383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21">AJ19</f>
        <v>9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95</v>
      </c>
      <c r="G19" s="16" t="s">
        <v>12</v>
      </c>
      <c r="H19" s="17">
        <f t="shared" si="1"/>
        <v>0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96</v>
      </c>
      <c r="P19" s="16" t="s">
        <v>12</v>
      </c>
      <c r="Q19" s="17" t="str">
        <f t="shared" si="4"/>
        <v>2</v>
      </c>
      <c r="R19" s="15" t="s">
        <v>96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5"/>
        <v>0</v>
      </c>
      <c r="X19" s="15" t="s">
        <v>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4</v>
      </c>
      <c r="AH19" s="19">
        <f>'23.Spieltag'!AI19</f>
        <v>388</v>
      </c>
      <c r="AI19" s="20">
        <f t="shared" ref="AI19:AI23" si="23">AG19+AH19</f>
        <v>392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21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5</v>
      </c>
      <c r="F20" s="15" t="s">
        <v>95</v>
      </c>
      <c r="G20" s="16" t="s">
        <v>12</v>
      </c>
      <c r="H20" s="17">
        <f t="shared" si="1"/>
        <v>0</v>
      </c>
      <c r="I20" s="15" t="s">
        <v>95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12</v>
      </c>
      <c r="Q20" s="17">
        <f t="shared" si="4"/>
        <v>0</v>
      </c>
      <c r="R20" s="15" t="s">
        <v>95</v>
      </c>
      <c r="S20" s="16" t="s">
        <v>2</v>
      </c>
      <c r="T20" s="17">
        <f t="shared" si="12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22"/>
        <v>10</v>
      </c>
      <c r="AH20" s="19">
        <f>'23.Spieltag'!AI20</f>
        <v>382</v>
      </c>
      <c r="AI20" s="20">
        <f t="shared" si="23"/>
        <v>392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21"/>
        <v>3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12</v>
      </c>
      <c r="Q21" s="17" t="str">
        <f t="shared" si="4"/>
        <v>3</v>
      </c>
      <c r="R21" s="15" t="s">
        <v>95</v>
      </c>
      <c r="S21" s="16" t="s">
        <v>2</v>
      </c>
      <c r="T21" s="17">
        <f t="shared" si="12"/>
        <v>0</v>
      </c>
      <c r="U21" s="15" t="s">
        <v>12</v>
      </c>
      <c r="V21" s="16" t="s">
        <v>95</v>
      </c>
      <c r="W21" s="17">
        <f t="shared" si="5"/>
        <v>0</v>
      </c>
      <c r="X21" s="15" t="s">
        <v>12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22"/>
        <v>11</v>
      </c>
      <c r="AH21" s="19">
        <f>'23.Spieltag'!AI21</f>
        <v>423</v>
      </c>
      <c r="AI21" s="20">
        <f t="shared" si="23"/>
        <v>434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21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5</v>
      </c>
      <c r="F22" s="15" t="s">
        <v>95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2</v>
      </c>
      <c r="M22" s="16" t="s">
        <v>95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95</v>
      </c>
      <c r="S22" s="16" t="s">
        <v>2</v>
      </c>
      <c r="T22" s="17">
        <f t="shared" si="12"/>
        <v>0</v>
      </c>
      <c r="U22" s="15" t="s">
        <v>95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2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22"/>
        <v>7</v>
      </c>
      <c r="AH22" s="19">
        <f>'23.Spieltag'!AI22</f>
        <v>392</v>
      </c>
      <c r="AI22" s="20">
        <f t="shared" si="23"/>
        <v>399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21"/>
        <v>25</v>
      </c>
      <c r="B23" s="18" t="str">
        <f>'1.Spieltag'!B23</f>
        <v>Nico1904</v>
      </c>
      <c r="C23" s="15" t="s">
        <v>96</v>
      </c>
      <c r="D23" s="16" t="s">
        <v>12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5</v>
      </c>
      <c r="O23" s="15" t="s">
        <v>95</v>
      </c>
      <c r="P23" s="16" t="s">
        <v>12</v>
      </c>
      <c r="Q23" s="17" t="str">
        <f t="shared" si="4"/>
        <v>3</v>
      </c>
      <c r="R23" s="15" t="s">
        <v>96</v>
      </c>
      <c r="S23" s="16" t="s">
        <v>2</v>
      </c>
      <c r="T23" s="17">
        <f t="shared" si="12"/>
        <v>0</v>
      </c>
      <c r="U23" s="15" t="s">
        <v>95</v>
      </c>
      <c r="V23" s="16" t="s">
        <v>95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5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22"/>
        <v>13</v>
      </c>
      <c r="AH23" s="19">
        <f>'23.Spieltag'!AI23</f>
        <v>265</v>
      </c>
      <c r="AI23" s="20">
        <f t="shared" si="23"/>
        <v>278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1"/>
        <v>11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12</v>
      </c>
      <c r="P24" s="16" t="s">
        <v>97</v>
      </c>
      <c r="Q24" s="17" t="str">
        <f t="shared" si="4"/>
        <v>2</v>
      </c>
      <c r="R24" s="15" t="s">
        <v>95</v>
      </c>
      <c r="S24" s="16" t="s">
        <v>110</v>
      </c>
      <c r="T24" s="17">
        <f t="shared" si="12"/>
        <v>0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12</v>
      </c>
      <c r="Z24" s="17">
        <f t="shared" si="6"/>
        <v>0</v>
      </c>
      <c r="AA24" s="15" t="s">
        <v>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24">E24+H24+K24+N24+Q24+T24+W24+Z24+AC24+AF24</f>
        <v>7</v>
      </c>
      <c r="AH24" s="19">
        <f>'23.Spieltag'!AI24</f>
        <v>378</v>
      </c>
      <c r="AI24" s="20">
        <f t="shared" ref="AI24:AI26" si="25">AG24+AH24</f>
        <v>385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si="21"/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5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 t="str">
        <f t="shared" si="4"/>
        <v>2</v>
      </c>
      <c r="R25" s="15" t="s">
        <v>96</v>
      </c>
      <c r="S25" s="16" t="s">
        <v>12</v>
      </c>
      <c r="T25" s="17">
        <f t="shared" si="12"/>
        <v>0</v>
      </c>
      <c r="U25" s="15" t="s">
        <v>95</v>
      </c>
      <c r="V25" s="16" t="s">
        <v>96</v>
      </c>
      <c r="W25" s="17">
        <f t="shared" si="5"/>
        <v>0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24"/>
        <v>12</v>
      </c>
      <c r="AH25" s="19">
        <f>'23.Spieltag'!AI25</f>
        <v>389</v>
      </c>
      <c r="AI25" s="20">
        <f t="shared" si="25"/>
        <v>401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1"/>
        <v>16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5</v>
      </c>
      <c r="F26" s="15" t="s">
        <v>95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 t="str">
        <f t="shared" si="2"/>
        <v>5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12</v>
      </c>
      <c r="Q26" s="17" t="str">
        <f t="shared" si="4"/>
        <v>3</v>
      </c>
      <c r="R26" s="15" t="s">
        <v>96</v>
      </c>
      <c r="S26" s="16" t="s">
        <v>97</v>
      </c>
      <c r="T26" s="17">
        <f t="shared" si="12"/>
        <v>0</v>
      </c>
      <c r="U26" s="15" t="s">
        <v>95</v>
      </c>
      <c r="V26" s="16" t="s">
        <v>95</v>
      </c>
      <c r="W26" s="17">
        <f t="shared" si="5"/>
        <v>0</v>
      </c>
      <c r="X26" s="15" t="s">
        <v>95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4"/>
        <v>13</v>
      </c>
      <c r="AH26" s="19">
        <f>'23.Spieltag'!AI26</f>
        <v>361</v>
      </c>
      <c r="AI26" s="20">
        <f t="shared" si="25"/>
        <v>374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26">AJ27</f>
        <v>21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1" si="2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12</v>
      </c>
      <c r="H27" s="17">
        <f t="shared" ref="H27:H31" si="2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96</v>
      </c>
      <c r="K27" s="17">
        <f t="shared" ref="K27:K32" si="29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12</v>
      </c>
      <c r="N27" s="17" t="str">
        <f t="shared" ref="N27:N32" si="30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2</v>
      </c>
      <c r="Q27" s="17" t="str">
        <f t="shared" ref="Q27:Q32" si="31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97</v>
      </c>
      <c r="T27" s="17">
        <f t="shared" si="12"/>
        <v>0</v>
      </c>
      <c r="U27" s="15" t="s">
        <v>95</v>
      </c>
      <c r="V27" s="16" t="s">
        <v>96</v>
      </c>
      <c r="W27" s="17">
        <f t="shared" ref="W27:W32" si="32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96</v>
      </c>
      <c r="Z27" s="17">
        <f t="shared" ref="Z27:Z32" si="3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 t="str">
        <f t="shared" ref="AC27:AC32" si="34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35">E27+H27+K27+N27+Q27+T27+W27+Z27+AC27+AF27</f>
        <v>10</v>
      </c>
      <c r="AH27" s="19">
        <f>'23.Spieltag'!AI27</f>
        <v>313</v>
      </c>
      <c r="AI27" s="20">
        <f t="shared" ref="AI27:AI32" si="36">AG27+AH27</f>
        <v>323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schmiddi04</v>
      </c>
      <c r="C28" s="15" t="s">
        <v>95</v>
      </c>
      <c r="D28" s="16" t="s">
        <v>12</v>
      </c>
      <c r="E28" s="17">
        <f t="shared" si="27"/>
        <v>0</v>
      </c>
      <c r="F28" s="15" t="s">
        <v>95</v>
      </c>
      <c r="G28" s="16" t="s">
        <v>95</v>
      </c>
      <c r="H28" s="17">
        <f t="shared" si="28"/>
        <v>0</v>
      </c>
      <c r="I28" s="15" t="s">
        <v>96</v>
      </c>
      <c r="J28" s="16" t="s">
        <v>95</v>
      </c>
      <c r="K28" s="17">
        <f t="shared" si="29"/>
        <v>0</v>
      </c>
      <c r="L28" s="15" t="s">
        <v>95</v>
      </c>
      <c r="M28" s="16" t="s">
        <v>12</v>
      </c>
      <c r="N28" s="17" t="str">
        <f t="shared" si="30"/>
        <v>5</v>
      </c>
      <c r="O28" s="15" t="s">
        <v>12</v>
      </c>
      <c r="P28" s="16" t="s">
        <v>95</v>
      </c>
      <c r="Q28" s="17">
        <f t="shared" si="31"/>
        <v>0</v>
      </c>
      <c r="R28" s="15" t="s">
        <v>96</v>
      </c>
      <c r="S28" s="16" t="s">
        <v>2</v>
      </c>
      <c r="T28" s="17">
        <f t="shared" si="12"/>
        <v>0</v>
      </c>
      <c r="U28" s="15" t="s">
        <v>95</v>
      </c>
      <c r="V28" s="16" t="s">
        <v>95</v>
      </c>
      <c r="W28" s="17">
        <f t="shared" si="32"/>
        <v>0</v>
      </c>
      <c r="X28" s="15" t="s">
        <v>95</v>
      </c>
      <c r="Y28" s="16" t="s">
        <v>12</v>
      </c>
      <c r="Z28" s="17">
        <f t="shared" si="33"/>
        <v>0</v>
      </c>
      <c r="AA28" s="15" t="s">
        <v>95</v>
      </c>
      <c r="AB28" s="16" t="s">
        <v>12</v>
      </c>
      <c r="AC28" s="17" t="str">
        <f t="shared" si="34"/>
        <v>5</v>
      </c>
      <c r="AD28" s="24"/>
      <c r="AE28" s="22"/>
      <c r="AF28" s="17"/>
      <c r="AG28" s="18">
        <f t="shared" si="35"/>
        <v>10</v>
      </c>
      <c r="AH28" s="19">
        <f>'23.Spieltag'!AI28</f>
        <v>281</v>
      </c>
      <c r="AI28" s="20">
        <f t="shared" si="36"/>
        <v>291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6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7"/>
        <v>5</v>
      </c>
      <c r="F29" s="15" t="s">
        <v>95</v>
      </c>
      <c r="G29" s="16" t="s">
        <v>2</v>
      </c>
      <c r="H29" s="17">
        <f t="shared" si="28"/>
        <v>0</v>
      </c>
      <c r="I29" s="15" t="s">
        <v>12</v>
      </c>
      <c r="J29" s="16" t="s">
        <v>12</v>
      </c>
      <c r="K29" s="17" t="str">
        <f t="shared" si="29"/>
        <v>3</v>
      </c>
      <c r="L29" s="15" t="s">
        <v>95</v>
      </c>
      <c r="M29" s="16" t="s">
        <v>95</v>
      </c>
      <c r="N29" s="17">
        <f t="shared" si="30"/>
        <v>0</v>
      </c>
      <c r="O29" s="15" t="s">
        <v>95</v>
      </c>
      <c r="P29" s="16" t="s">
        <v>12</v>
      </c>
      <c r="Q29" s="17" t="str">
        <f t="shared" si="31"/>
        <v>3</v>
      </c>
      <c r="R29" s="15" t="s">
        <v>95</v>
      </c>
      <c r="S29" s="16" t="s">
        <v>2</v>
      </c>
      <c r="T29" s="17">
        <f t="shared" si="12"/>
        <v>0</v>
      </c>
      <c r="U29" s="15" t="s">
        <v>12</v>
      </c>
      <c r="V29" s="16" t="s">
        <v>95</v>
      </c>
      <c r="W29" s="17">
        <f t="shared" si="32"/>
        <v>0</v>
      </c>
      <c r="X29" s="15" t="s">
        <v>12</v>
      </c>
      <c r="Y29" s="16" t="s">
        <v>95</v>
      </c>
      <c r="Z29" s="17" t="str">
        <f t="shared" si="33"/>
        <v>5</v>
      </c>
      <c r="AA29" s="15" t="s">
        <v>12</v>
      </c>
      <c r="AB29" s="16" t="s">
        <v>95</v>
      </c>
      <c r="AC29" s="17">
        <f t="shared" si="34"/>
        <v>0</v>
      </c>
      <c r="AD29" s="24"/>
      <c r="AE29" s="22"/>
      <c r="AF29" s="17"/>
      <c r="AG29" s="18">
        <f t="shared" si="35"/>
        <v>16</v>
      </c>
      <c r="AH29" s="19">
        <f>'23.Spieltag'!AI29</f>
        <v>407</v>
      </c>
      <c r="AI29" s="20">
        <f t="shared" si="36"/>
        <v>423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26"/>
        <v>18</v>
      </c>
      <c r="B30" s="18" t="str">
        <f>'1.Spieltag'!B30</f>
        <v>Silfa04</v>
      </c>
      <c r="C30" s="15" t="s">
        <v>12</v>
      </c>
      <c r="D30" s="16" t="s">
        <v>12</v>
      </c>
      <c r="E30" s="17">
        <f t="shared" si="27"/>
        <v>0</v>
      </c>
      <c r="F30" s="15" t="s">
        <v>96</v>
      </c>
      <c r="G30" s="16" t="s">
        <v>97</v>
      </c>
      <c r="H30" s="17">
        <f t="shared" si="28"/>
        <v>0</v>
      </c>
      <c r="I30" s="15" t="s">
        <v>95</v>
      </c>
      <c r="J30" s="16" t="s">
        <v>12</v>
      </c>
      <c r="K30" s="17">
        <f t="shared" si="29"/>
        <v>0</v>
      </c>
      <c r="L30" s="15" t="s">
        <v>95</v>
      </c>
      <c r="M30" s="16" t="s">
        <v>96</v>
      </c>
      <c r="N30" s="17">
        <f t="shared" si="30"/>
        <v>0</v>
      </c>
      <c r="O30" s="15" t="s">
        <v>12</v>
      </c>
      <c r="P30" s="16" t="s">
        <v>95</v>
      </c>
      <c r="Q30" s="17">
        <f t="shared" si="3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12</v>
      </c>
      <c r="W30" s="17" t="str">
        <f t="shared" si="32"/>
        <v>3</v>
      </c>
      <c r="X30" s="15" t="s">
        <v>95</v>
      </c>
      <c r="Y30" s="16" t="s">
        <v>95</v>
      </c>
      <c r="Z30" s="17">
        <f t="shared" si="33"/>
        <v>0</v>
      </c>
      <c r="AA30" s="15" t="s">
        <v>2</v>
      </c>
      <c r="AB30" s="16" t="s">
        <v>96</v>
      </c>
      <c r="AC30" s="17">
        <f t="shared" si="34"/>
        <v>0</v>
      </c>
      <c r="AD30" s="24"/>
      <c r="AE30" s="22"/>
      <c r="AF30" s="17"/>
      <c r="AG30" s="18">
        <f t="shared" si="35"/>
        <v>3</v>
      </c>
      <c r="AH30" s="19">
        <f>'23.Spieltag'!AI30</f>
        <v>328</v>
      </c>
      <c r="AI30" s="20">
        <f t="shared" si="36"/>
        <v>331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6"/>
        <v>2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7"/>
        <v>0</v>
      </c>
      <c r="F31" s="15" t="s">
        <v>95</v>
      </c>
      <c r="G31" s="16" t="s">
        <v>12</v>
      </c>
      <c r="H31" s="17">
        <f t="shared" si="28"/>
        <v>0</v>
      </c>
      <c r="I31" s="15" t="s">
        <v>95</v>
      </c>
      <c r="J31" s="16" t="s">
        <v>95</v>
      </c>
      <c r="K31" s="17" t="str">
        <f t="shared" si="29"/>
        <v>5</v>
      </c>
      <c r="L31" s="15" t="s">
        <v>12</v>
      </c>
      <c r="M31" s="16" t="s">
        <v>96</v>
      </c>
      <c r="N31" s="17">
        <f t="shared" si="30"/>
        <v>0</v>
      </c>
      <c r="O31" s="15" t="s">
        <v>95</v>
      </c>
      <c r="P31" s="16" t="s">
        <v>96</v>
      </c>
      <c r="Q31" s="17">
        <f t="shared" si="31"/>
        <v>0</v>
      </c>
      <c r="R31" s="15" t="s">
        <v>96</v>
      </c>
      <c r="S31" s="16" t="s">
        <v>12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2"/>
        <v>2</v>
      </c>
      <c r="X31" s="15" t="s">
        <v>12</v>
      </c>
      <c r="Y31" s="16" t="s">
        <v>95</v>
      </c>
      <c r="Z31" s="17" t="str">
        <f t="shared" si="33"/>
        <v>5</v>
      </c>
      <c r="AA31" s="15" t="s">
        <v>12</v>
      </c>
      <c r="AB31" s="16" t="s">
        <v>96</v>
      </c>
      <c r="AC31" s="17">
        <f t="shared" si="34"/>
        <v>0</v>
      </c>
      <c r="AD31" s="24"/>
      <c r="AE31" s="22"/>
      <c r="AF31" s="17"/>
      <c r="AG31" s="18">
        <f t="shared" si="35"/>
        <v>12</v>
      </c>
      <c r="AH31" s="19">
        <f>'23.Spieltag'!AI31</f>
        <v>423</v>
      </c>
      <c r="AI31" s="20">
        <f t="shared" si="36"/>
        <v>435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2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96</v>
      </c>
      <c r="K32" s="17">
        <f t="shared" si="29"/>
        <v>0</v>
      </c>
      <c r="L32" s="15" t="s">
        <v>12</v>
      </c>
      <c r="M32" s="16" t="s">
        <v>12</v>
      </c>
      <c r="N32" s="17">
        <f t="shared" si="30"/>
        <v>0</v>
      </c>
      <c r="O32" s="15" t="s">
        <v>95</v>
      </c>
      <c r="P32" s="16" t="s">
        <v>2</v>
      </c>
      <c r="Q32" s="17" t="str">
        <f t="shared" si="31"/>
        <v>2</v>
      </c>
      <c r="R32" s="15" t="s">
        <v>96</v>
      </c>
      <c r="S32" s="16" t="s">
        <v>12</v>
      </c>
      <c r="T32" s="17">
        <f t="shared" si="12"/>
        <v>0</v>
      </c>
      <c r="U32" s="15" t="s">
        <v>95</v>
      </c>
      <c r="V32" s="16" t="s">
        <v>95</v>
      </c>
      <c r="W32" s="17">
        <f t="shared" si="32"/>
        <v>0</v>
      </c>
      <c r="X32" s="15" t="s">
        <v>12</v>
      </c>
      <c r="Y32" s="16" t="s">
        <v>2</v>
      </c>
      <c r="Z32" s="17">
        <f t="shared" si="33"/>
        <v>0</v>
      </c>
      <c r="AA32" s="15" t="s">
        <v>95</v>
      </c>
      <c r="AB32" s="16" t="s">
        <v>12</v>
      </c>
      <c r="AC32" s="17" t="str">
        <f t="shared" si="34"/>
        <v>5</v>
      </c>
      <c r="AD32" s="24"/>
      <c r="AE32" s="22"/>
      <c r="AF32" s="17"/>
      <c r="AG32" s="18">
        <f t="shared" si="35"/>
        <v>7</v>
      </c>
      <c r="AH32" s="19">
        <f>'23.Spieltag'!AI32</f>
        <v>316</v>
      </c>
      <c r="AI32" s="20">
        <f t="shared" si="36"/>
        <v>323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3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2</v>
      </c>
      <c r="H33" s="17">
        <f t="shared" ref="H33" si="3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3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0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41">IF(OR(EXACT($O$7,O33)*(EXACT($P$7,P33)))=TRUE,$AN$9,IF(($P$7-$O$7=P33-O33),$AN$8,IF(OR(EXACT($O$7&gt;$P$7,O33&gt;P33)*EXACT($O$7=$P$7,O33=P33)*EXACT($O$7&lt;$P$7,O33&lt;P33)),$AN$7,0)))</f>
        <v>3</v>
      </c>
      <c r="R33" s="15" t="s">
        <v>95</v>
      </c>
      <c r="S33" s="16" t="s">
        <v>12</v>
      </c>
      <c r="T33" s="17">
        <f t="shared" si="12"/>
        <v>0</v>
      </c>
      <c r="U33" s="15" t="s">
        <v>95</v>
      </c>
      <c r="V33" s="16" t="s">
        <v>2</v>
      </c>
      <c r="W33" s="17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95</v>
      </c>
      <c r="Z33" s="17">
        <f t="shared" ref="Z33" si="4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44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5">E33+H33+K33+N33+Q33+T33+W33+Z33+AC33+AF33</f>
        <v>8</v>
      </c>
      <c r="AH33" s="19">
        <f>'23.Spieltag'!AI33</f>
        <v>361</v>
      </c>
      <c r="AI33" s="20">
        <f t="shared" ref="AI33" si="46">AG33+AH33</f>
        <v>369</v>
      </c>
      <c r="AJ33" s="21">
        <f t="shared" ref="AJ33" si="47">RANK(AI33,$AI$8:$AI$53)</f>
        <v>17</v>
      </c>
      <c r="AK33" s="1"/>
    </row>
    <row r="34" spans="1:37" ht="28.15" customHeight="1" thickBot="1" x14ac:dyDescent="0.25">
      <c r="A34" s="25">
        <f t="shared" ref="A34" si="4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 t="str">
        <f t="shared" ref="E34" si="49">IF(OR(EXACT($C$7,C34)*(EXACT($D$7,D34)))=TRUE,$AN$9,IF(($D$7-$C$7=D34-C34),$AN$8,IF(OR(EXACT($C$7&gt;$D$7,C34&gt;D34)*EXACT($C$7=$D$7,C34=D34)*EXACT($C$7&lt;$D$7,C34&lt;D34)),$AN$7,0)))</f>
        <v>5</v>
      </c>
      <c r="F34" s="15" t="s">
        <v>2</v>
      </c>
      <c r="G34" s="16" t="s">
        <v>12</v>
      </c>
      <c r="H34" s="17" t="str">
        <f t="shared" ref="H34" si="50">IF(OR(EXACT($F$7,F34)*(EXACT($G$7,G34)))=TRUE,$AN$9,IF(($G$7-$F$7=G34-F34),$AN$8,IF(OR(EXACT($F$7&gt;$G$7,F34&gt;G34)*EXACT($F$7=$G$7,F34=G34)*EXACT($F$7&lt;$G$7,F34&lt;G34)),$AN$7,0)))</f>
        <v>2</v>
      </c>
      <c r="I34" s="15" t="s">
        <v>95</v>
      </c>
      <c r="J34" s="16" t="s">
        <v>95</v>
      </c>
      <c r="K34" s="17" t="str">
        <f t="shared" ref="K34" si="51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95</v>
      </c>
      <c r="N34" s="17">
        <f t="shared" ref="N34" si="5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5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97</v>
      </c>
      <c r="T34" s="17">
        <f t="shared" si="12"/>
        <v>0</v>
      </c>
      <c r="U34" s="15" t="s">
        <v>12</v>
      </c>
      <c r="V34" s="16" t="s">
        <v>12</v>
      </c>
      <c r="W34" s="17">
        <f t="shared" ref="W34" si="54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>
        <f t="shared" ref="Z34" si="55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5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57">E34+H34+K34+N34+Q34+T34+W34+Z34+AC34+AF34</f>
        <v>12</v>
      </c>
      <c r="AH34" s="19">
        <f>'23.Spieltag'!AI34</f>
        <v>165</v>
      </c>
      <c r="AI34" s="20">
        <f t="shared" ref="AI34" si="58">AG34+AH34</f>
        <v>177</v>
      </c>
      <c r="AJ34" s="21">
        <f t="shared" ref="AJ34" si="5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7" priority="1">
      <formula>($AG8&gt;40)</formula>
    </cfRule>
  </conditionalFormatting>
  <conditionalFormatting sqref="C4 F4 L4 O4 R4 AA4 O6 X6">
    <cfRule type="cellIs" dxfId="56" priority="3" operator="equal">
      <formula>"Schalke 04"</formula>
    </cfRule>
  </conditionalFormatting>
  <conditionalFormatting sqref="I4 U4 X4 C6 F6 I6 L6 R6 U6 AA6">
    <cfRule type="cellIs" dxfId="55" priority="4" operator="equal">
      <formula>"Schalke 04"</formula>
    </cfRule>
  </conditionalFormatting>
  <conditionalFormatting sqref="AG1:AG1048576">
    <cfRule type="top10" dxfId="54" priority="5" rank="3"/>
  </conditionalFormatting>
  <conditionalFormatting sqref="AK6:AK9">
    <cfRule type="top10" dxfId="53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4:AN53"/>
  <sheetViews>
    <sheetView topLeftCell="B1" workbookViewId="0">
      <selection activeCell="R14" sqref="R1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38</v>
      </c>
      <c r="B4" s="14"/>
      <c r="C4" s="14" t="s">
        <v>66</v>
      </c>
      <c r="F4" s="14" t="s">
        <v>11</v>
      </c>
      <c r="I4" s="14" t="s">
        <v>58</v>
      </c>
      <c r="L4" s="14" t="s">
        <v>64</v>
      </c>
      <c r="O4" s="14" t="s">
        <v>68</v>
      </c>
      <c r="R4" s="14" t="s">
        <v>91</v>
      </c>
      <c r="U4" s="14" t="s">
        <v>59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94</v>
      </c>
      <c r="I6" s="14" t="s">
        <v>65</v>
      </c>
      <c r="L6" s="14" t="s">
        <v>57</v>
      </c>
      <c r="O6" s="14" t="s">
        <v>92</v>
      </c>
      <c r="R6" s="14" t="s">
        <v>60</v>
      </c>
      <c r="U6" s="14" t="s">
        <v>93</v>
      </c>
      <c r="X6" s="14" t="s">
        <v>63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2</v>
      </c>
      <c r="V7" s="65" t="s">
        <v>2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96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2</v>
      </c>
      <c r="J8" s="16" t="s">
        <v>95</v>
      </c>
      <c r="K8" s="17">
        <f t="shared" ref="K8:K26" si="1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8">E8+H8+K8+N8+Q8+T8+W8+Z8+AC8+AF8</f>
        <v>20</v>
      </c>
      <c r="AH8" s="19">
        <f>'24.Spieltag'!AI8</f>
        <v>422</v>
      </c>
      <c r="AI8" s="20">
        <f t="shared" ref="AI8:AI18" si="9">AG8+AH8</f>
        <v>442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96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>
        <f t="shared" ref="H9:H34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si="1"/>
        <v>0</v>
      </c>
      <c r="L9" s="15" t="s">
        <v>2</v>
      </c>
      <c r="M9" s="16" t="s">
        <v>12</v>
      </c>
      <c r="N9" s="17">
        <f t="shared" si="2"/>
        <v>0</v>
      </c>
      <c r="O9" s="15" t="s">
        <v>12</v>
      </c>
      <c r="P9" s="16" t="s">
        <v>95</v>
      </c>
      <c r="Q9" s="17" t="str">
        <f t="shared" si="3"/>
        <v>2</v>
      </c>
      <c r="R9" s="15" t="s">
        <v>95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96</v>
      </c>
      <c r="Z9" s="17">
        <f t="shared" si="6"/>
        <v>0</v>
      </c>
      <c r="AA9" s="15" t="s">
        <v>95</v>
      </c>
      <c r="AB9" s="16" t="s">
        <v>12</v>
      </c>
      <c r="AC9" s="17" t="str">
        <f t="shared" si="7"/>
        <v>5</v>
      </c>
      <c r="AD9" s="24"/>
      <c r="AE9" s="22"/>
      <c r="AF9" s="17"/>
      <c r="AG9" s="18">
        <f t="shared" si="8"/>
        <v>15</v>
      </c>
      <c r="AH9" s="19">
        <f>'24.Spieltag'!AI9</f>
        <v>324</v>
      </c>
      <c r="AI9" s="20">
        <f t="shared" si="9"/>
        <v>339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"/>
        <v>0</v>
      </c>
      <c r="L10" s="15" t="s">
        <v>12</v>
      </c>
      <c r="M10" s="16" t="s">
        <v>95</v>
      </c>
      <c r="N10" s="17">
        <f t="shared" si="2"/>
        <v>0</v>
      </c>
      <c r="O10" s="15" t="s">
        <v>12</v>
      </c>
      <c r="P10" s="16" t="s">
        <v>95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22</v>
      </c>
      <c r="AH10" s="19">
        <f>'24.Spieltag'!AI10</f>
        <v>439</v>
      </c>
      <c r="AI10" s="20">
        <f t="shared" si="9"/>
        <v>461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96</v>
      </c>
      <c r="H11" s="17">
        <f t="shared" si="12"/>
        <v>20</v>
      </c>
      <c r="I11" s="15" t="s">
        <v>12</v>
      </c>
      <c r="J11" s="16" t="s">
        <v>12</v>
      </c>
      <c r="K11" s="17" t="str">
        <f t="shared" si="1"/>
        <v>3</v>
      </c>
      <c r="L11" s="15" t="s">
        <v>95</v>
      </c>
      <c r="M11" s="16" t="s">
        <v>96</v>
      </c>
      <c r="N11" s="17">
        <f t="shared" si="2"/>
        <v>0</v>
      </c>
      <c r="O11" s="15" t="s">
        <v>2</v>
      </c>
      <c r="P11" s="16" t="s">
        <v>95</v>
      </c>
      <c r="Q11" s="17" t="str">
        <f t="shared" si="3"/>
        <v>3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12</v>
      </c>
      <c r="Y11" s="16" t="s">
        <v>96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29</v>
      </c>
      <c r="AH11" s="19">
        <f>'24.Spieltag'!AI11</f>
        <v>384</v>
      </c>
      <c r="AI11" s="20">
        <f t="shared" si="9"/>
        <v>413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12</v>
      </c>
      <c r="K12" s="17" t="str">
        <f t="shared" si="1"/>
        <v>3</v>
      </c>
      <c r="L12" s="15" t="s">
        <v>2</v>
      </c>
      <c r="M12" s="16" t="s">
        <v>95</v>
      </c>
      <c r="N12" s="17">
        <f t="shared" si="2"/>
        <v>0</v>
      </c>
      <c r="O12" s="15" t="s">
        <v>95</v>
      </c>
      <c r="P12" s="16" t="s">
        <v>95</v>
      </c>
      <c r="Q12" s="17">
        <f t="shared" si="3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12</v>
      </c>
      <c r="W12" s="17" t="str">
        <f t="shared" si="5"/>
        <v>3</v>
      </c>
      <c r="X12" s="15" t="s">
        <v>95</v>
      </c>
      <c r="Y12" s="16" t="s">
        <v>95</v>
      </c>
      <c r="Z12" s="17">
        <f t="shared" si="6"/>
        <v>0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16</v>
      </c>
      <c r="AH12" s="19">
        <f>'24.Spieltag'!AI12</f>
        <v>384</v>
      </c>
      <c r="AI12" s="20">
        <f t="shared" si="9"/>
        <v>400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"/>
        <v>0</v>
      </c>
      <c r="L13" s="15" t="s">
        <v>12</v>
      </c>
      <c r="M13" s="16" t="s">
        <v>12</v>
      </c>
      <c r="N13" s="17">
        <f t="shared" si="2"/>
        <v>0</v>
      </c>
      <c r="O13" s="15" t="s">
        <v>97</v>
      </c>
      <c r="P13" s="16" t="s">
        <v>97</v>
      </c>
      <c r="Q13" s="17">
        <f t="shared" si="3"/>
        <v>0</v>
      </c>
      <c r="R13" s="15" t="s">
        <v>95</v>
      </c>
      <c r="S13" s="16" t="s">
        <v>95</v>
      </c>
      <c r="T13" s="17">
        <f t="shared" si="4"/>
        <v>0</v>
      </c>
      <c r="U13" s="15" t="s">
        <v>96</v>
      </c>
      <c r="V13" s="16" t="s">
        <v>12</v>
      </c>
      <c r="W13" s="17">
        <f t="shared" si="5"/>
        <v>0</v>
      </c>
      <c r="X13" s="15" t="s">
        <v>2</v>
      </c>
      <c r="Y13" s="16" t="s">
        <v>12</v>
      </c>
      <c r="Z13" s="17">
        <f t="shared" si="6"/>
        <v>0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10</v>
      </c>
      <c r="AH13" s="19">
        <f>'24.Spieltag'!AI13</f>
        <v>322</v>
      </c>
      <c r="AI13" s="20">
        <f t="shared" si="9"/>
        <v>332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'24.Spieltag'!AI14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96</v>
      </c>
      <c r="K15" s="17">
        <f t="shared" si="1"/>
        <v>0</v>
      </c>
      <c r="L15" s="15" t="s">
        <v>12</v>
      </c>
      <c r="M15" s="16" t="s">
        <v>95</v>
      </c>
      <c r="N15" s="17">
        <f t="shared" si="2"/>
        <v>0</v>
      </c>
      <c r="O15" s="15" t="s">
        <v>12</v>
      </c>
      <c r="P15" s="16" t="s">
        <v>96</v>
      </c>
      <c r="Q15" s="17" t="str">
        <f t="shared" si="3"/>
        <v>5</v>
      </c>
      <c r="R15" s="15" t="s">
        <v>12</v>
      </c>
      <c r="S15" s="16" t="s">
        <v>95</v>
      </c>
      <c r="T15" s="17" t="str">
        <f t="shared" si="4"/>
        <v>3</v>
      </c>
      <c r="U15" s="15" t="s">
        <v>12</v>
      </c>
      <c r="V15" s="16" t="s">
        <v>12</v>
      </c>
      <c r="W15" s="17" t="str">
        <f t="shared" si="5"/>
        <v>3</v>
      </c>
      <c r="X15" s="15" t="s">
        <v>12</v>
      </c>
      <c r="Y15" s="16" t="s">
        <v>96</v>
      </c>
      <c r="Z15" s="17">
        <f t="shared" si="6"/>
        <v>0</v>
      </c>
      <c r="AA15" s="15" t="s">
        <v>95</v>
      </c>
      <c r="AB15" s="16" t="s">
        <v>2</v>
      </c>
      <c r="AC15" s="17" t="str">
        <f t="shared" si="7"/>
        <v>2</v>
      </c>
      <c r="AD15" s="24"/>
      <c r="AE15" s="22"/>
      <c r="AF15" s="17"/>
      <c r="AG15" s="18">
        <f t="shared" si="8"/>
        <v>28</v>
      </c>
      <c r="AH15" s="19">
        <f>'24.Spieltag'!AI15</f>
        <v>427</v>
      </c>
      <c r="AI15" s="20">
        <f t="shared" si="9"/>
        <v>455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si="11"/>
        <v>3</v>
      </c>
      <c r="F16" s="15" t="s">
        <v>12</v>
      </c>
      <c r="G16" s="16" t="s">
        <v>96</v>
      </c>
      <c r="H16" s="17">
        <f t="shared" si="12"/>
        <v>8</v>
      </c>
      <c r="I16" s="15" t="s">
        <v>12</v>
      </c>
      <c r="J16" s="16" t="s">
        <v>95</v>
      </c>
      <c r="K16" s="17">
        <f t="shared" si="1"/>
        <v>0</v>
      </c>
      <c r="L16" s="15" t="s">
        <v>2</v>
      </c>
      <c r="M16" s="16" t="s">
        <v>95</v>
      </c>
      <c r="N16" s="17">
        <f t="shared" si="2"/>
        <v>0</v>
      </c>
      <c r="O16" s="15" t="s">
        <v>12</v>
      </c>
      <c r="P16" s="16" t="s">
        <v>95</v>
      </c>
      <c r="Q16" s="17" t="str">
        <f t="shared" si="3"/>
        <v>2</v>
      </c>
      <c r="R16" s="15" t="s">
        <v>95</v>
      </c>
      <c r="S16" s="16" t="s">
        <v>12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12</v>
      </c>
      <c r="Y16" s="16" t="s">
        <v>95</v>
      </c>
      <c r="Z16" s="17">
        <f t="shared" si="6"/>
        <v>0</v>
      </c>
      <c r="AA16" s="15" t="s">
        <v>96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19</v>
      </c>
      <c r="AH16" s="19">
        <f>'24.Spieltag'!AI16</f>
        <v>376</v>
      </c>
      <c r="AI16" s="20">
        <f t="shared" si="9"/>
        <v>395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2</v>
      </c>
      <c r="D17" s="16" t="s">
        <v>12</v>
      </c>
      <c r="E17" s="17" t="str">
        <f t="shared" si="11"/>
        <v>3</v>
      </c>
      <c r="F17" s="15" t="s">
        <v>2</v>
      </c>
      <c r="G17" s="16" t="s">
        <v>96</v>
      </c>
      <c r="H17" s="17">
        <f t="shared" si="12"/>
        <v>8</v>
      </c>
      <c r="I17" s="15" t="s">
        <v>12</v>
      </c>
      <c r="J17" s="16" t="s">
        <v>95</v>
      </c>
      <c r="K17" s="17">
        <f t="shared" si="1"/>
        <v>0</v>
      </c>
      <c r="L17" s="15" t="s">
        <v>2</v>
      </c>
      <c r="M17" s="16" t="s">
        <v>95</v>
      </c>
      <c r="N17" s="17">
        <f t="shared" si="2"/>
        <v>0</v>
      </c>
      <c r="O17" s="15" t="s">
        <v>2</v>
      </c>
      <c r="P17" s="16" t="s">
        <v>95</v>
      </c>
      <c r="Q17" s="17" t="str">
        <f t="shared" si="3"/>
        <v>3</v>
      </c>
      <c r="R17" s="15" t="s">
        <v>12</v>
      </c>
      <c r="S17" s="16" t="s">
        <v>12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12</v>
      </c>
      <c r="AC17" s="17" t="str">
        <f t="shared" si="7"/>
        <v>5</v>
      </c>
      <c r="AD17" s="24"/>
      <c r="AE17" s="22"/>
      <c r="AF17" s="17"/>
      <c r="AG17" s="18">
        <f t="shared" si="8"/>
        <v>19</v>
      </c>
      <c r="AH17" s="19">
        <f>'24.Spieltag'!AI17</f>
        <v>328</v>
      </c>
      <c r="AI17" s="20">
        <f t="shared" si="9"/>
        <v>347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95</v>
      </c>
      <c r="E18" s="17">
        <f t="shared" si="11"/>
        <v>0</v>
      </c>
      <c r="F18" s="15" t="s">
        <v>95</v>
      </c>
      <c r="G18" s="16" t="s">
        <v>96</v>
      </c>
      <c r="H18" s="17">
        <f t="shared" si="12"/>
        <v>20</v>
      </c>
      <c r="I18" s="15" t="s">
        <v>12</v>
      </c>
      <c r="J18" s="16" t="s">
        <v>96</v>
      </c>
      <c r="K18" s="17">
        <f t="shared" si="1"/>
        <v>0</v>
      </c>
      <c r="L18" s="15" t="s">
        <v>2</v>
      </c>
      <c r="M18" s="16" t="s">
        <v>12</v>
      </c>
      <c r="N18" s="17">
        <f t="shared" si="2"/>
        <v>0</v>
      </c>
      <c r="O18" s="15" t="s">
        <v>12</v>
      </c>
      <c r="P18" s="16" t="s">
        <v>95</v>
      </c>
      <c r="Q18" s="17" t="str">
        <f t="shared" si="3"/>
        <v>2</v>
      </c>
      <c r="R18" s="15" t="s">
        <v>95</v>
      </c>
      <c r="S18" s="16" t="s">
        <v>95</v>
      </c>
      <c r="T18" s="17">
        <f t="shared" si="4"/>
        <v>0</v>
      </c>
      <c r="U18" s="15" t="s">
        <v>95</v>
      </c>
      <c r="V18" s="16" t="s">
        <v>96</v>
      </c>
      <c r="W18" s="17">
        <f t="shared" si="5"/>
        <v>0</v>
      </c>
      <c r="X18" s="15" t="s">
        <v>12</v>
      </c>
      <c r="Y18" s="16" t="s">
        <v>96</v>
      </c>
      <c r="Z18" s="17">
        <f t="shared" si="6"/>
        <v>0</v>
      </c>
      <c r="AA18" s="15" t="s">
        <v>95</v>
      </c>
      <c r="AB18" s="16" t="s">
        <v>2</v>
      </c>
      <c r="AC18" s="17" t="str">
        <f t="shared" si="7"/>
        <v>2</v>
      </c>
      <c r="AD18" s="24"/>
      <c r="AE18" s="22"/>
      <c r="AF18" s="17"/>
      <c r="AG18" s="18">
        <f t="shared" si="8"/>
        <v>24</v>
      </c>
      <c r="AH18" s="19">
        <f>'24.Spieltag'!AI18</f>
        <v>383</v>
      </c>
      <c r="AI18" s="20">
        <f t="shared" si="9"/>
        <v>407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6" si="13">AJ19</f>
        <v>11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2</v>
      </c>
      <c r="G19" s="16" t="s">
        <v>95</v>
      </c>
      <c r="H19" s="17">
        <f t="shared" si="12"/>
        <v>8</v>
      </c>
      <c r="I19" s="15" t="s">
        <v>12</v>
      </c>
      <c r="J19" s="16" t="s">
        <v>96</v>
      </c>
      <c r="K19" s="17">
        <f t="shared" si="1"/>
        <v>0</v>
      </c>
      <c r="L19" s="15" t="s">
        <v>95</v>
      </c>
      <c r="M19" s="16" t="s">
        <v>95</v>
      </c>
      <c r="N19" s="17">
        <f t="shared" si="2"/>
        <v>0</v>
      </c>
      <c r="O19" s="15" t="s">
        <v>12</v>
      </c>
      <c r="P19" s="16" t="s">
        <v>95</v>
      </c>
      <c r="Q19" s="17" t="str">
        <f t="shared" si="3"/>
        <v>2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 t="str">
        <f t="shared" si="5"/>
        <v>3</v>
      </c>
      <c r="X19" s="15" t="s">
        <v>2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 t="str">
        <f t="shared" si="7"/>
        <v>5</v>
      </c>
      <c r="AD19" s="24"/>
      <c r="AE19" s="22"/>
      <c r="AF19" s="17"/>
      <c r="AG19" s="18">
        <f t="shared" ref="AG19:AG23" si="14">E19+H19+K19+N19+Q19+T19+W19+Z19+AC19+AF19</f>
        <v>20</v>
      </c>
      <c r="AH19" s="19">
        <f>'24.Spieltag'!AI19</f>
        <v>392</v>
      </c>
      <c r="AI19" s="20">
        <f t="shared" ref="AI19:AI23" si="15">AG19+AH19</f>
        <v>412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2</v>
      </c>
      <c r="G20" s="16" t="s">
        <v>95</v>
      </c>
      <c r="H20" s="17">
        <f t="shared" si="12"/>
        <v>8</v>
      </c>
      <c r="I20" s="15" t="s">
        <v>2</v>
      </c>
      <c r="J20" s="16" t="s">
        <v>95</v>
      </c>
      <c r="K20" s="17">
        <f t="shared" si="1"/>
        <v>0</v>
      </c>
      <c r="L20" s="15" t="s">
        <v>12</v>
      </c>
      <c r="M20" s="16" t="s">
        <v>95</v>
      </c>
      <c r="N20" s="17">
        <f t="shared" si="2"/>
        <v>0</v>
      </c>
      <c r="O20" s="15" t="s">
        <v>2</v>
      </c>
      <c r="P20" s="16" t="s">
        <v>95</v>
      </c>
      <c r="Q20" s="17" t="str">
        <f t="shared" si="3"/>
        <v>3</v>
      </c>
      <c r="R20" s="15" t="s">
        <v>12</v>
      </c>
      <c r="S20" s="16" t="s">
        <v>95</v>
      </c>
      <c r="T20" s="17" t="str">
        <f t="shared" si="4"/>
        <v>3</v>
      </c>
      <c r="U20" s="15" t="s">
        <v>95</v>
      </c>
      <c r="V20" s="16" t="s">
        <v>12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95</v>
      </c>
      <c r="AB20" s="16" t="s">
        <v>12</v>
      </c>
      <c r="AC20" s="17" t="str">
        <f t="shared" si="7"/>
        <v>5</v>
      </c>
      <c r="AD20" s="24"/>
      <c r="AE20" s="22"/>
      <c r="AF20" s="17"/>
      <c r="AG20" s="18">
        <f t="shared" si="14"/>
        <v>22</v>
      </c>
      <c r="AH20" s="19">
        <f>'24.Spieltag'!AI20</f>
        <v>392</v>
      </c>
      <c r="AI20" s="20">
        <f t="shared" si="15"/>
        <v>414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1"/>
        <v>2</v>
      </c>
      <c r="F21" s="15" t="s">
        <v>2</v>
      </c>
      <c r="G21" s="16" t="s">
        <v>95</v>
      </c>
      <c r="H21" s="17">
        <f t="shared" si="12"/>
        <v>8</v>
      </c>
      <c r="I21" s="15" t="s">
        <v>12</v>
      </c>
      <c r="J21" s="16" t="s">
        <v>96</v>
      </c>
      <c r="K21" s="17">
        <f t="shared" si="1"/>
        <v>0</v>
      </c>
      <c r="L21" s="15" t="s">
        <v>12</v>
      </c>
      <c r="M21" s="16" t="s">
        <v>95</v>
      </c>
      <c r="N21" s="17">
        <f t="shared" si="2"/>
        <v>0</v>
      </c>
      <c r="O21" s="15" t="s">
        <v>2</v>
      </c>
      <c r="P21" s="16" t="s">
        <v>95</v>
      </c>
      <c r="Q21" s="17" t="str">
        <f t="shared" si="3"/>
        <v>3</v>
      </c>
      <c r="R21" s="15" t="s">
        <v>12</v>
      </c>
      <c r="S21" s="16" t="s">
        <v>12</v>
      </c>
      <c r="T21" s="17">
        <f t="shared" si="4"/>
        <v>0</v>
      </c>
      <c r="U21" s="15" t="s">
        <v>12</v>
      </c>
      <c r="V21" s="16" t="s">
        <v>12</v>
      </c>
      <c r="W21" s="17" t="str">
        <f t="shared" si="5"/>
        <v>3</v>
      </c>
      <c r="X21" s="15" t="s">
        <v>2</v>
      </c>
      <c r="Y21" s="16" t="s">
        <v>95</v>
      </c>
      <c r="Z21" s="17">
        <f t="shared" si="6"/>
        <v>0</v>
      </c>
      <c r="AA21" s="15" t="s">
        <v>12</v>
      </c>
      <c r="AB21" s="16" t="s">
        <v>12</v>
      </c>
      <c r="AC21" s="17">
        <f t="shared" si="7"/>
        <v>0</v>
      </c>
      <c r="AD21" s="24"/>
      <c r="AE21" s="22"/>
      <c r="AF21" s="17"/>
      <c r="AG21" s="18">
        <f t="shared" si="14"/>
        <v>16</v>
      </c>
      <c r="AH21" s="19">
        <f>'24.Spieltag'!AI21</f>
        <v>434</v>
      </c>
      <c r="AI21" s="20">
        <f t="shared" si="15"/>
        <v>450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12</v>
      </c>
      <c r="J22" s="16" t="s">
        <v>96</v>
      </c>
      <c r="K22" s="17">
        <f t="shared" si="1"/>
        <v>0</v>
      </c>
      <c r="L22" s="15" t="s">
        <v>12</v>
      </c>
      <c r="M22" s="16" t="s">
        <v>95</v>
      </c>
      <c r="N22" s="17">
        <f t="shared" si="2"/>
        <v>0</v>
      </c>
      <c r="O22" s="15" t="s">
        <v>12</v>
      </c>
      <c r="P22" s="16" t="s">
        <v>96</v>
      </c>
      <c r="Q22" s="17" t="str">
        <f t="shared" si="3"/>
        <v>5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95</v>
      </c>
      <c r="W22" s="17">
        <f t="shared" si="5"/>
        <v>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22</v>
      </c>
      <c r="AH22" s="19">
        <f>'24.Spieltag'!AI22</f>
        <v>399</v>
      </c>
      <c r="AI22" s="20">
        <f t="shared" si="15"/>
        <v>421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'24.Spieltag'!AI23</f>
        <v>278</v>
      </c>
      <c r="AI23" s="20">
        <f t="shared" si="15"/>
        <v>278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97</v>
      </c>
      <c r="D24" s="16" t="s">
        <v>2</v>
      </c>
      <c r="E24" s="17" t="str">
        <f t="shared" si="11"/>
        <v>3</v>
      </c>
      <c r="F24" s="15" t="s">
        <v>2</v>
      </c>
      <c r="G24" s="16" t="s">
        <v>95</v>
      </c>
      <c r="H24" s="17">
        <f t="shared" si="12"/>
        <v>8</v>
      </c>
      <c r="I24" s="15" t="s">
        <v>12</v>
      </c>
      <c r="J24" s="16" t="s">
        <v>95</v>
      </c>
      <c r="K24" s="17">
        <f t="shared" si="1"/>
        <v>0</v>
      </c>
      <c r="L24" s="15" t="s">
        <v>12</v>
      </c>
      <c r="M24" s="16" t="s">
        <v>95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 t="str">
        <f t="shared" si="4"/>
        <v>3</v>
      </c>
      <c r="U24" s="15" t="s">
        <v>95</v>
      </c>
      <c r="V24" s="16" t="s">
        <v>96</v>
      </c>
      <c r="W24" s="17">
        <f t="shared" si="5"/>
        <v>0</v>
      </c>
      <c r="X24" s="15" t="s">
        <v>12</v>
      </c>
      <c r="Y24" s="16" t="s">
        <v>95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16</v>
      </c>
      <c r="AH24" s="19">
        <f>'24.Spieltag'!AI24</f>
        <v>385</v>
      </c>
      <c r="AI24" s="20">
        <f t="shared" ref="AI24:AI26" si="17">AG24+AH24</f>
        <v>401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2</v>
      </c>
      <c r="F25" s="15" t="s">
        <v>12</v>
      </c>
      <c r="G25" s="16" t="s">
        <v>96</v>
      </c>
      <c r="H25" s="17">
        <f t="shared" si="12"/>
        <v>8</v>
      </c>
      <c r="I25" s="15" t="s">
        <v>2</v>
      </c>
      <c r="J25" s="16" t="s">
        <v>95</v>
      </c>
      <c r="K25" s="17">
        <f t="shared" si="1"/>
        <v>0</v>
      </c>
      <c r="L25" s="15" t="s">
        <v>95</v>
      </c>
      <c r="M25" s="16" t="s">
        <v>96</v>
      </c>
      <c r="N25" s="17">
        <f t="shared" si="2"/>
        <v>0</v>
      </c>
      <c r="O25" s="15" t="s">
        <v>2</v>
      </c>
      <c r="P25" s="16" t="s">
        <v>95</v>
      </c>
      <c r="Q25" s="17" t="str">
        <f t="shared" si="3"/>
        <v>3</v>
      </c>
      <c r="R25" s="15" t="s">
        <v>95</v>
      </c>
      <c r="S25" s="16" t="s">
        <v>95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2</v>
      </c>
      <c r="Y25" s="16" t="s">
        <v>96</v>
      </c>
      <c r="Z25" s="17">
        <f t="shared" si="6"/>
        <v>0</v>
      </c>
      <c r="AA25" s="15" t="s">
        <v>96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16</v>
      </c>
      <c r="AH25" s="19">
        <f>'24.Spieltag'!AI25</f>
        <v>401</v>
      </c>
      <c r="AI25" s="20">
        <f t="shared" si="17"/>
        <v>417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96</v>
      </c>
      <c r="D26" s="16" t="s">
        <v>95</v>
      </c>
      <c r="E26" s="17">
        <f t="shared" si="11"/>
        <v>0</v>
      </c>
      <c r="F26" s="15" t="s">
        <v>2</v>
      </c>
      <c r="G26" s="16" t="s">
        <v>96</v>
      </c>
      <c r="H26" s="17">
        <f t="shared" si="12"/>
        <v>8</v>
      </c>
      <c r="I26" s="15" t="s">
        <v>95</v>
      </c>
      <c r="J26" s="16" t="s">
        <v>95</v>
      </c>
      <c r="K26" s="17" t="str">
        <f t="shared" si="1"/>
        <v>5</v>
      </c>
      <c r="L26" s="15" t="s">
        <v>95</v>
      </c>
      <c r="M26" s="16" t="s">
        <v>12</v>
      </c>
      <c r="N26" s="17" t="str">
        <f t="shared" si="2"/>
        <v>3</v>
      </c>
      <c r="O26" s="15" t="s">
        <v>95</v>
      </c>
      <c r="P26" s="16" t="s">
        <v>95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2</v>
      </c>
      <c r="Y26" s="16" t="s">
        <v>95</v>
      </c>
      <c r="Z26" s="17">
        <f t="shared" si="6"/>
        <v>0</v>
      </c>
      <c r="AA26" s="15" t="s">
        <v>96</v>
      </c>
      <c r="AB26" s="16" t="s">
        <v>12</v>
      </c>
      <c r="AC26" s="17" t="str">
        <f t="shared" si="7"/>
        <v>2</v>
      </c>
      <c r="AD26" s="24"/>
      <c r="AE26" s="22"/>
      <c r="AF26" s="17"/>
      <c r="AG26" s="18">
        <f t="shared" si="16"/>
        <v>18</v>
      </c>
      <c r="AH26" s="19">
        <f>'24.Spieltag'!AI26</f>
        <v>374</v>
      </c>
      <c r="AI26" s="20">
        <f t="shared" si="17"/>
        <v>392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12</v>
      </c>
      <c r="I27" s="15" t="s">
        <v>2</v>
      </c>
      <c r="J27" s="16" t="s">
        <v>96</v>
      </c>
      <c r="K27" s="17">
        <f t="shared" ref="K27:K32" si="2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2" si="2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97</v>
      </c>
      <c r="Y27" s="16" t="s">
        <v>96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27">E27+H27+K27+N27+Q27+T27+W27+Z27+AC27+AF27</f>
        <v>16</v>
      </c>
      <c r="AH27" s="19">
        <f>'24.Spieltag'!AI27</f>
        <v>323</v>
      </c>
      <c r="AI27" s="20">
        <f t="shared" ref="AI27:AI32" si="28">AG27+AH27</f>
        <v>339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12</v>
      </c>
      <c r="E28" s="17">
        <f t="shared" si="19"/>
        <v>0</v>
      </c>
      <c r="F28" s="15" t="s">
        <v>2</v>
      </c>
      <c r="G28" s="16" t="s">
        <v>95</v>
      </c>
      <c r="H28" s="17">
        <f t="shared" si="12"/>
        <v>8</v>
      </c>
      <c r="I28" s="15" t="s">
        <v>95</v>
      </c>
      <c r="J28" s="16" t="s">
        <v>12</v>
      </c>
      <c r="K28" s="17">
        <f t="shared" si="20"/>
        <v>0</v>
      </c>
      <c r="L28" s="15" t="s">
        <v>95</v>
      </c>
      <c r="M28" s="16" t="s">
        <v>96</v>
      </c>
      <c r="N28" s="17">
        <f t="shared" si="21"/>
        <v>0</v>
      </c>
      <c r="O28" s="15" t="s">
        <v>12</v>
      </c>
      <c r="P28" s="16" t="s">
        <v>12</v>
      </c>
      <c r="Q28" s="17">
        <f t="shared" si="22"/>
        <v>0</v>
      </c>
      <c r="R28" s="15" t="s">
        <v>95</v>
      </c>
      <c r="S28" s="16" t="s">
        <v>96</v>
      </c>
      <c r="T28" s="17" t="str">
        <f t="shared" si="23"/>
        <v>3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95</v>
      </c>
      <c r="Z28" s="17">
        <f t="shared" si="25"/>
        <v>0</v>
      </c>
      <c r="AA28" s="15" t="s">
        <v>95</v>
      </c>
      <c r="AB28" s="16" t="s">
        <v>95</v>
      </c>
      <c r="AC28" s="17">
        <f t="shared" si="26"/>
        <v>0</v>
      </c>
      <c r="AD28" s="24"/>
      <c r="AE28" s="22"/>
      <c r="AF28" s="17"/>
      <c r="AG28" s="18">
        <f t="shared" si="27"/>
        <v>11</v>
      </c>
      <c r="AH28" s="19">
        <f>'24.Spieltag'!AI28</f>
        <v>291</v>
      </c>
      <c r="AI28" s="20">
        <f t="shared" si="28"/>
        <v>302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9"/>
        <v>2</v>
      </c>
      <c r="F29" s="15" t="s">
        <v>12</v>
      </c>
      <c r="G29" s="16" t="s">
        <v>96</v>
      </c>
      <c r="H29" s="17">
        <f t="shared" si="12"/>
        <v>8</v>
      </c>
      <c r="I29" s="15" t="s">
        <v>12</v>
      </c>
      <c r="J29" s="16" t="s">
        <v>96</v>
      </c>
      <c r="K29" s="17">
        <f t="shared" si="20"/>
        <v>0</v>
      </c>
      <c r="L29" s="15" t="s">
        <v>12</v>
      </c>
      <c r="M29" s="16" t="s">
        <v>95</v>
      </c>
      <c r="N29" s="17">
        <f t="shared" si="21"/>
        <v>0</v>
      </c>
      <c r="O29" s="15" t="s">
        <v>2</v>
      </c>
      <c r="P29" s="16" t="s">
        <v>95</v>
      </c>
      <c r="Q29" s="17" t="str">
        <f t="shared" si="22"/>
        <v>3</v>
      </c>
      <c r="R29" s="15" t="s">
        <v>12</v>
      </c>
      <c r="S29" s="16" t="s">
        <v>12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2</v>
      </c>
      <c r="Y29" s="16" t="s">
        <v>95</v>
      </c>
      <c r="Z29" s="17">
        <f t="shared" si="25"/>
        <v>0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13</v>
      </c>
      <c r="AH29" s="19">
        <f>'24.Spieltag'!AI29</f>
        <v>423</v>
      </c>
      <c r="AI29" s="20">
        <f t="shared" si="28"/>
        <v>436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2</v>
      </c>
      <c r="D30" s="16" t="s">
        <v>96</v>
      </c>
      <c r="E30" s="17" t="str">
        <f t="shared" si="19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0"/>
        <v>0</v>
      </c>
      <c r="L30" s="15" t="s">
        <v>12</v>
      </c>
      <c r="M30" s="16" t="s">
        <v>95</v>
      </c>
      <c r="N30" s="17">
        <f t="shared" si="21"/>
        <v>0</v>
      </c>
      <c r="O30" s="15" t="s">
        <v>97</v>
      </c>
      <c r="P30" s="16" t="s">
        <v>12</v>
      </c>
      <c r="Q30" s="17" t="str">
        <f t="shared" si="22"/>
        <v>3</v>
      </c>
      <c r="R30" s="15" t="s">
        <v>95</v>
      </c>
      <c r="S30" s="16" t="s">
        <v>96</v>
      </c>
      <c r="T30" s="17" t="str">
        <f t="shared" si="23"/>
        <v>3</v>
      </c>
      <c r="U30" s="15" t="s">
        <v>95</v>
      </c>
      <c r="V30" s="16" t="s">
        <v>95</v>
      </c>
      <c r="W30" s="17" t="str">
        <f t="shared" si="24"/>
        <v>3</v>
      </c>
      <c r="X30" s="15" t="s">
        <v>12</v>
      </c>
      <c r="Y30" s="16" t="s">
        <v>96</v>
      </c>
      <c r="Z30" s="17">
        <f t="shared" si="25"/>
        <v>0</v>
      </c>
      <c r="AA30" s="15" t="s">
        <v>96</v>
      </c>
      <c r="AB30" s="16" t="s">
        <v>2</v>
      </c>
      <c r="AC30" s="17" t="str">
        <f t="shared" si="26"/>
        <v>2</v>
      </c>
      <c r="AD30" s="24"/>
      <c r="AE30" s="22"/>
      <c r="AF30" s="17"/>
      <c r="AG30" s="18">
        <f t="shared" si="27"/>
        <v>21</v>
      </c>
      <c r="AH30" s="19">
        <f>'24.Spieltag'!AI30</f>
        <v>331</v>
      </c>
      <c r="AI30" s="20">
        <f t="shared" si="28"/>
        <v>352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2</v>
      </c>
      <c r="D31" s="16" t="s">
        <v>95</v>
      </c>
      <c r="E31" s="17" t="str">
        <f t="shared" si="19"/>
        <v>2</v>
      </c>
      <c r="F31" s="15" t="s">
        <v>2</v>
      </c>
      <c r="G31" s="16" t="s">
        <v>95</v>
      </c>
      <c r="H31" s="17">
        <f t="shared" si="12"/>
        <v>8</v>
      </c>
      <c r="I31" s="15" t="s">
        <v>12</v>
      </c>
      <c r="J31" s="16" t="s">
        <v>96</v>
      </c>
      <c r="K31" s="17">
        <f t="shared" si="20"/>
        <v>0</v>
      </c>
      <c r="L31" s="15"/>
      <c r="M31" s="16"/>
      <c r="N31" s="17"/>
      <c r="O31" s="15" t="s">
        <v>12</v>
      </c>
      <c r="P31" s="16" t="s">
        <v>95</v>
      </c>
      <c r="Q31" s="17" t="str">
        <f t="shared" si="22"/>
        <v>2</v>
      </c>
      <c r="R31" s="15" t="s">
        <v>12</v>
      </c>
      <c r="S31" s="16" t="s">
        <v>96</v>
      </c>
      <c r="T31" s="17" t="str">
        <f t="shared" si="23"/>
        <v>2</v>
      </c>
      <c r="U31" s="15" t="s">
        <v>12</v>
      </c>
      <c r="V31" s="16" t="s">
        <v>96</v>
      </c>
      <c r="W31" s="17">
        <f t="shared" si="24"/>
        <v>0</v>
      </c>
      <c r="X31" s="15" t="s">
        <v>12</v>
      </c>
      <c r="Y31" s="16" t="s">
        <v>96</v>
      </c>
      <c r="Z31" s="17">
        <f t="shared" si="25"/>
        <v>0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'24.Spieltag'!AI31</f>
        <v>435</v>
      </c>
      <c r="AI31" s="20">
        <f t="shared" si="28"/>
        <v>449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22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19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96</v>
      </c>
      <c r="K32" s="17">
        <f t="shared" si="20"/>
        <v>0</v>
      </c>
      <c r="L32" s="15" t="s">
        <v>95</v>
      </c>
      <c r="M32" s="16" t="s">
        <v>96</v>
      </c>
      <c r="N32" s="17">
        <f t="shared" si="21"/>
        <v>0</v>
      </c>
      <c r="O32" s="15" t="s">
        <v>12</v>
      </c>
      <c r="P32" s="16" t="s">
        <v>95</v>
      </c>
      <c r="Q32" s="17" t="str">
        <f t="shared" si="22"/>
        <v>2</v>
      </c>
      <c r="R32" s="15" t="s">
        <v>95</v>
      </c>
      <c r="S32" s="16" t="s">
        <v>95</v>
      </c>
      <c r="T32" s="17">
        <f t="shared" si="23"/>
        <v>0</v>
      </c>
      <c r="U32" s="15" t="s">
        <v>12</v>
      </c>
      <c r="V32" s="16" t="s">
        <v>96</v>
      </c>
      <c r="W32" s="17">
        <f t="shared" si="24"/>
        <v>0</v>
      </c>
      <c r="X32" s="15" t="s">
        <v>12</v>
      </c>
      <c r="Y32" s="16" t="s">
        <v>95</v>
      </c>
      <c r="Z32" s="17">
        <f t="shared" si="25"/>
        <v>0</v>
      </c>
      <c r="AA32" s="15" t="s">
        <v>95</v>
      </c>
      <c r="AB32" s="16" t="s">
        <v>95</v>
      </c>
      <c r="AC32" s="17">
        <f t="shared" si="26"/>
        <v>0</v>
      </c>
      <c r="AD32" s="24"/>
      <c r="AE32" s="22"/>
      <c r="AF32" s="17"/>
      <c r="AG32" s="18">
        <f t="shared" si="27"/>
        <v>10</v>
      </c>
      <c r="AH32" s="19">
        <f>'24.Spieltag'!AI32</f>
        <v>323</v>
      </c>
      <c r="AI32" s="20">
        <f t="shared" si="28"/>
        <v>333</v>
      </c>
      <c r="AJ32" s="21">
        <f t="shared" si="10"/>
        <v>22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>
        <f t="shared" si="12"/>
        <v>8</v>
      </c>
      <c r="I33" s="15" t="s">
        <v>12</v>
      </c>
      <c r="J33" s="16" t="s">
        <v>96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1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32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18</v>
      </c>
      <c r="AH33" s="19">
        <f>'24.Spieltag'!AI33</f>
        <v>369</v>
      </c>
      <c r="AI33" s="20">
        <f t="shared" ref="AI33" si="38">AG33+AH33</f>
        <v>387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12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si="12"/>
        <v>12</v>
      </c>
      <c r="I34" s="15" t="s">
        <v>95</v>
      </c>
      <c r="J34" s="16" t="s">
        <v>95</v>
      </c>
      <c r="K34" s="17" t="str">
        <f t="shared" ref="K34" si="42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95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 t="str">
        <f t="shared" ref="Z34" si="47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95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22</v>
      </c>
      <c r="AH34" s="19">
        <f>'24.Spieltag'!AI34</f>
        <v>177</v>
      </c>
      <c r="AI34" s="20">
        <f t="shared" ref="AI34" si="50">AG34+AH34</f>
        <v>199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2" priority="1">
      <formula>($AG8&gt;40)</formula>
    </cfRule>
  </conditionalFormatting>
  <conditionalFormatting sqref="C4 X4 AA4 I6 R6 U6">
    <cfRule type="cellIs" dxfId="51" priority="3" operator="equal">
      <formula>"Schalke 04"</formula>
    </cfRule>
  </conditionalFormatting>
  <conditionalFormatting sqref="F4 I4 L4 O4 R4 U4 C6 F6 L6 O6 X6 AA6">
    <cfRule type="cellIs" dxfId="50" priority="4" operator="equal">
      <formula>"Schalke 04"</formula>
    </cfRule>
  </conditionalFormatting>
  <conditionalFormatting sqref="AG1:AG1048576">
    <cfRule type="top10" dxfId="49" priority="5" rank="3"/>
  </conditionalFormatting>
  <conditionalFormatting sqref="AK6">
    <cfRule type="top10" dxfId="48" priority="803" rank="3"/>
  </conditionalFormatting>
  <conditionalFormatting sqref="AK7:AK9">
    <cfRule type="top10" dxfId="47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A18" workbookViewId="0">
      <selection activeCell="Y7" sqref="Y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39</v>
      </c>
      <c r="B4" s="14"/>
      <c r="C4" s="14" t="s">
        <v>62</v>
      </c>
      <c r="F4" s="14" t="s">
        <v>63</v>
      </c>
      <c r="I4" s="14" t="s">
        <v>92</v>
      </c>
      <c r="L4" s="14" t="s">
        <v>65</v>
      </c>
      <c r="O4" s="14" t="s">
        <v>94</v>
      </c>
      <c r="R4" s="14" t="s">
        <v>56</v>
      </c>
      <c r="U4" s="14" t="s">
        <v>60</v>
      </c>
      <c r="X4" s="14" t="s">
        <v>11</v>
      </c>
      <c r="AA4" s="14" t="s">
        <v>93</v>
      </c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66</v>
      </c>
      <c r="I6" s="14" t="s">
        <v>64</v>
      </c>
      <c r="L6" s="14" t="s">
        <v>57</v>
      </c>
      <c r="O6" s="14" t="s">
        <v>58</v>
      </c>
      <c r="R6" s="14" t="s">
        <v>91</v>
      </c>
      <c r="U6" s="14" t="s">
        <v>59</v>
      </c>
      <c r="X6" s="14" t="s">
        <v>61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95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110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12</v>
      </c>
      <c r="Z8" s="17">
        <f>IF(OR(EXACT($X$7,X8)*(EXACT($Y$7,Y8)))=TRUE,$AN$9,IF(($Y$7-$X$7=Y8-X8),$AN$8,IF(OR(EXACT($X$7&gt;$Y$7,X8&gt;Y8)*EXACT($X$7=$Y$7,X8=Y8)*EXACT($X$7&lt;$Y$7,X8&lt;Y8)),$AN$7,0)))*4</f>
        <v>0</v>
      </c>
      <c r="AA8" s="15" t="s">
        <v>12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4</v>
      </c>
      <c r="AH8" s="19">
        <f>'25.Spieltag'!AI8</f>
        <v>442</v>
      </c>
      <c r="AI8" s="20">
        <f t="shared" ref="AI8:AI18" si="9">AG8+AH8</f>
        <v>446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95</v>
      </c>
      <c r="H9" s="17">
        <f t="shared" si="1"/>
        <v>0</v>
      </c>
      <c r="I9" s="15" t="s">
        <v>95</v>
      </c>
      <c r="J9" s="16" t="s">
        <v>12</v>
      </c>
      <c r="K9" s="17" t="str">
        <f t="shared" si="2"/>
        <v>3</v>
      </c>
      <c r="L9" s="15" t="s">
        <v>12</v>
      </c>
      <c r="M9" s="16" t="s">
        <v>95</v>
      </c>
      <c r="N9" s="17" t="str">
        <f t="shared" si="3"/>
        <v>3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12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2</v>
      </c>
      <c r="X9" s="15" t="s">
        <v>12</v>
      </c>
      <c r="Y9" s="16" t="s">
        <v>96</v>
      </c>
      <c r="Z9" s="17">
        <f t="shared" ref="Z9:Z34" si="12">IF(OR(EXACT($X$7,X9)*(EXACT($Y$7,Y9)))=TRUE,$AN$9,IF(($Y$7-$X$7=Y9-X9),$AN$8,IF(OR(EXACT($X$7&gt;$Y$7,X9&gt;Y9)*EXACT($X$7=$Y$7,X9=Y9)*EXACT($X$7&lt;$Y$7,X9&lt;Y9)),$AN$7,0)))*4</f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10</v>
      </c>
      <c r="AH9" s="19">
        <f>'25.Spieltag'!AI9</f>
        <v>339</v>
      </c>
      <c r="AI9" s="20">
        <f t="shared" si="9"/>
        <v>349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3</v>
      </c>
      <c r="O10" s="15" t="s">
        <v>95</v>
      </c>
      <c r="P10" s="16" t="s">
        <v>12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2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9</v>
      </c>
      <c r="AH10" s="19">
        <f>'25.Spieltag'!AI10</f>
        <v>461</v>
      </c>
      <c r="AI10" s="20">
        <f t="shared" si="9"/>
        <v>470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96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 t="str">
        <f t="shared" si="2"/>
        <v>3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2</v>
      </c>
      <c r="Q11" s="17">
        <f t="shared" si="4"/>
        <v>0</v>
      </c>
      <c r="R11" s="15" t="s">
        <v>12</v>
      </c>
      <c r="S11" s="16" t="s">
        <v>12</v>
      </c>
      <c r="T11" s="17" t="str">
        <f t="shared" si="5"/>
        <v>3</v>
      </c>
      <c r="U11" s="15" t="s">
        <v>95</v>
      </c>
      <c r="V11" s="16" t="s">
        <v>12</v>
      </c>
      <c r="W11" s="17">
        <f t="shared" si="6"/>
        <v>0</v>
      </c>
      <c r="X11" s="15" t="s">
        <v>12</v>
      </c>
      <c r="Y11" s="16" t="s">
        <v>96</v>
      </c>
      <c r="Z11" s="17">
        <f t="shared" si="12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6</v>
      </c>
      <c r="AH11" s="19">
        <f>'25.Spieltag'!AI11</f>
        <v>413</v>
      </c>
      <c r="AI11" s="20">
        <f t="shared" si="9"/>
        <v>419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3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 t="str">
        <f t="shared" si="3"/>
        <v>3</v>
      </c>
      <c r="O12" s="15" t="s">
        <v>12</v>
      </c>
      <c r="P12" s="16" t="s">
        <v>12</v>
      </c>
      <c r="Q12" s="17" t="str">
        <f t="shared" si="4"/>
        <v>5</v>
      </c>
      <c r="R12" s="15" t="s">
        <v>12</v>
      </c>
      <c r="S12" s="16" t="s">
        <v>12</v>
      </c>
      <c r="T12" s="17" t="str">
        <f t="shared" si="5"/>
        <v>3</v>
      </c>
      <c r="U12" s="15" t="s">
        <v>95</v>
      </c>
      <c r="V12" s="16" t="s">
        <v>12</v>
      </c>
      <c r="W12" s="17">
        <f t="shared" si="6"/>
        <v>0</v>
      </c>
      <c r="X12" s="15" t="s">
        <v>2</v>
      </c>
      <c r="Y12" s="16" t="s">
        <v>95</v>
      </c>
      <c r="Z12" s="17">
        <f t="shared" si="12"/>
        <v>0</v>
      </c>
      <c r="AA12" s="15" t="s">
        <v>2</v>
      </c>
      <c r="AB12" s="16" t="s">
        <v>95</v>
      </c>
      <c r="AC12" s="17" t="str">
        <f t="shared" si="7"/>
        <v>2</v>
      </c>
      <c r="AD12" s="24"/>
      <c r="AE12" s="22"/>
      <c r="AF12" s="17"/>
      <c r="AG12" s="18">
        <f t="shared" si="8"/>
        <v>16</v>
      </c>
      <c r="AH12" s="19">
        <f>'25.Spieltag'!AI12</f>
        <v>400</v>
      </c>
      <c r="AI12" s="20">
        <f t="shared" si="9"/>
        <v>416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 t="s">
        <v>95</v>
      </c>
      <c r="J13" s="16" t="s">
        <v>2</v>
      </c>
      <c r="K13" s="17" t="str">
        <f t="shared" si="2"/>
        <v>2</v>
      </c>
      <c r="L13" s="15" t="s">
        <v>96</v>
      </c>
      <c r="M13" s="16" t="s">
        <v>12</v>
      </c>
      <c r="N13" s="17">
        <f t="shared" si="3"/>
        <v>0</v>
      </c>
      <c r="O13" s="15" t="s">
        <v>2</v>
      </c>
      <c r="P13" s="16" t="s">
        <v>12</v>
      </c>
      <c r="Q13" s="17">
        <f t="shared" si="4"/>
        <v>0</v>
      </c>
      <c r="R13" s="15" t="s">
        <v>2</v>
      </c>
      <c r="S13" s="16" t="s">
        <v>95</v>
      </c>
      <c r="T13" s="17">
        <f t="shared" si="5"/>
        <v>0</v>
      </c>
      <c r="U13" s="15" t="s">
        <v>96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>
        <f t="shared" si="12"/>
        <v>0</v>
      </c>
      <c r="AA13" s="15" t="s">
        <v>12</v>
      </c>
      <c r="AB13" s="16" t="s">
        <v>96</v>
      </c>
      <c r="AC13" s="17" t="str">
        <f t="shared" si="7"/>
        <v>2</v>
      </c>
      <c r="AD13" s="24"/>
      <c r="AE13" s="22"/>
      <c r="AF13" s="17"/>
      <c r="AG13" s="18">
        <f t="shared" si="8"/>
        <v>4</v>
      </c>
      <c r="AH13" s="19">
        <f>'25.Spieltag'!AI13</f>
        <v>332</v>
      </c>
      <c r="AI13" s="20">
        <f t="shared" si="9"/>
        <v>336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'25.Spieltag'!AI14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>
        <f t="shared" si="11"/>
        <v>0</v>
      </c>
      <c r="F15" s="15" t="s">
        <v>95</v>
      </c>
      <c r="G15" s="16" t="s">
        <v>2</v>
      </c>
      <c r="H15" s="17">
        <f t="shared" si="1"/>
        <v>0</v>
      </c>
      <c r="I15" s="15" t="s">
        <v>95</v>
      </c>
      <c r="J15" s="16" t="s">
        <v>12</v>
      </c>
      <c r="K15" s="17" t="str">
        <f t="shared" si="2"/>
        <v>3</v>
      </c>
      <c r="L15" s="15" t="s">
        <v>96</v>
      </c>
      <c r="M15" s="16" t="s">
        <v>12</v>
      </c>
      <c r="N15" s="17">
        <f t="shared" si="3"/>
        <v>0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95</v>
      </c>
      <c r="W15" s="17" t="str">
        <f t="shared" si="6"/>
        <v>2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5</v>
      </c>
      <c r="AH15" s="19">
        <f>'25.Spieltag'!AI15</f>
        <v>455</v>
      </c>
      <c r="AI15" s="20">
        <f t="shared" si="9"/>
        <v>460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95</v>
      </c>
      <c r="J16" s="16" t="s">
        <v>12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3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 t="str">
        <f t="shared" si="5"/>
        <v>5</v>
      </c>
      <c r="U16" s="15" t="s">
        <v>12</v>
      </c>
      <c r="V16" s="16" t="s">
        <v>95</v>
      </c>
      <c r="W16" s="17" t="str">
        <f t="shared" si="6"/>
        <v>2</v>
      </c>
      <c r="X16" s="15" t="s">
        <v>12</v>
      </c>
      <c r="Y16" s="16" t="s">
        <v>96</v>
      </c>
      <c r="Z16" s="17">
        <f t="shared" si="12"/>
        <v>0</v>
      </c>
      <c r="AA16" s="15" t="s">
        <v>95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15</v>
      </c>
      <c r="AH16" s="19">
        <f>'25.Spieltag'!AI16</f>
        <v>395</v>
      </c>
      <c r="AI16" s="20">
        <f t="shared" si="9"/>
        <v>410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 t="str">
        <f t="shared" si="5"/>
        <v>3</v>
      </c>
      <c r="U17" s="15" t="s">
        <v>12</v>
      </c>
      <c r="V17" s="16" t="s">
        <v>95</v>
      </c>
      <c r="W17" s="17" t="str">
        <f t="shared" si="6"/>
        <v>2</v>
      </c>
      <c r="X17" s="15" t="s">
        <v>12</v>
      </c>
      <c r="Y17" s="16" t="s">
        <v>95</v>
      </c>
      <c r="Z17" s="17">
        <f t="shared" si="12"/>
        <v>0</v>
      </c>
      <c r="AA17" s="15" t="s">
        <v>2</v>
      </c>
      <c r="AB17" s="16" t="s">
        <v>12</v>
      </c>
      <c r="AC17" s="17" t="str">
        <f t="shared" si="7"/>
        <v>2</v>
      </c>
      <c r="AD17" s="24"/>
      <c r="AE17" s="22"/>
      <c r="AF17" s="17"/>
      <c r="AG17" s="18">
        <f t="shared" si="8"/>
        <v>7</v>
      </c>
      <c r="AH17" s="19">
        <f>'25.Spieltag'!AI17</f>
        <v>347</v>
      </c>
      <c r="AI17" s="20">
        <f t="shared" si="9"/>
        <v>354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 t="str">
        <f t="shared" si="2"/>
        <v>3</v>
      </c>
      <c r="L18" s="15" t="s">
        <v>12</v>
      </c>
      <c r="M18" s="16" t="s">
        <v>12</v>
      </c>
      <c r="N18" s="17">
        <f t="shared" si="3"/>
        <v>0</v>
      </c>
      <c r="O18" s="15" t="s">
        <v>95</v>
      </c>
      <c r="P18" s="16" t="s">
        <v>12</v>
      </c>
      <c r="Q18" s="17">
        <f t="shared" si="4"/>
        <v>0</v>
      </c>
      <c r="R18" s="15" t="s">
        <v>96</v>
      </c>
      <c r="S18" s="16" t="s">
        <v>95</v>
      </c>
      <c r="T18" s="17">
        <f t="shared" si="5"/>
        <v>0</v>
      </c>
      <c r="U18" s="15" t="s">
        <v>95</v>
      </c>
      <c r="V18" s="16" t="s">
        <v>95</v>
      </c>
      <c r="W18" s="17">
        <f t="shared" si="6"/>
        <v>0</v>
      </c>
      <c r="X18" s="15" t="s">
        <v>12</v>
      </c>
      <c r="Y18" s="16" t="s">
        <v>96</v>
      </c>
      <c r="Z18" s="17">
        <f t="shared" si="12"/>
        <v>0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3</v>
      </c>
      <c r="AH18" s="19">
        <f>'25.Spieltag'!AI18</f>
        <v>407</v>
      </c>
      <c r="AI18" s="20">
        <f t="shared" si="9"/>
        <v>410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 t="s">
        <v>96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95</v>
      </c>
      <c r="M19" s="16" t="s">
        <v>95</v>
      </c>
      <c r="N19" s="17">
        <f t="shared" si="3"/>
        <v>0</v>
      </c>
      <c r="O19" s="15" t="s">
        <v>95</v>
      </c>
      <c r="P19" s="16" t="s">
        <v>12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12</v>
      </c>
      <c r="V19" s="16" t="s">
        <v>95</v>
      </c>
      <c r="W19" s="17" t="str">
        <f t="shared" si="6"/>
        <v>2</v>
      </c>
      <c r="X19" s="15" t="s">
        <v>12</v>
      </c>
      <c r="Y19" s="16" t="s">
        <v>95</v>
      </c>
      <c r="Z19" s="17">
        <f t="shared" si="12"/>
        <v>0</v>
      </c>
      <c r="AA19" s="15" t="s">
        <v>12</v>
      </c>
      <c r="AB19" s="16" t="s">
        <v>95</v>
      </c>
      <c r="AC19" s="17" t="str">
        <f t="shared" si="7"/>
        <v>2</v>
      </c>
      <c r="AD19" s="24"/>
      <c r="AE19" s="22"/>
      <c r="AF19" s="17"/>
      <c r="AG19" s="18">
        <f t="shared" ref="AG19:AG23" si="14">E19+H19+K19+N19+Q19+T19+W19+Z19+AC19+AF19</f>
        <v>4</v>
      </c>
      <c r="AH19" s="19">
        <f>'25.Spieltag'!AI19</f>
        <v>412</v>
      </c>
      <c r="AI19" s="20">
        <f t="shared" ref="AI19:AI23" si="15">AG19+AH19</f>
        <v>416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8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>
        <f t="shared" si="2"/>
        <v>0</v>
      </c>
      <c r="L20" s="15" t="s">
        <v>12</v>
      </c>
      <c r="M20" s="16" t="s">
        <v>95</v>
      </c>
      <c r="N20" s="17" t="str">
        <f t="shared" si="3"/>
        <v>3</v>
      </c>
      <c r="O20" s="15" t="s">
        <v>12</v>
      </c>
      <c r="P20" s="16" t="s">
        <v>95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 t="str">
        <f t="shared" si="6"/>
        <v>2</v>
      </c>
      <c r="X20" s="15" t="s">
        <v>2</v>
      </c>
      <c r="Y20" s="16" t="s">
        <v>95</v>
      </c>
      <c r="Z20" s="17">
        <f t="shared" si="12"/>
        <v>0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 t="shared" si="14"/>
        <v>12</v>
      </c>
      <c r="AH20" s="19">
        <f>'25.Spieltag'!AI20</f>
        <v>414</v>
      </c>
      <c r="AI20" s="20">
        <f t="shared" si="15"/>
        <v>426</v>
      </c>
      <c r="AJ20" s="21">
        <f t="shared" si="10"/>
        <v>8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95</v>
      </c>
      <c r="G21" s="16" t="s">
        <v>12</v>
      </c>
      <c r="H21" s="17">
        <f t="shared" si="1"/>
        <v>0</v>
      </c>
      <c r="I21" s="15" t="s">
        <v>95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3</v>
      </c>
      <c r="O21" s="15" t="s">
        <v>95</v>
      </c>
      <c r="P21" s="16" t="s">
        <v>2</v>
      </c>
      <c r="Q21" s="17">
        <f t="shared" si="4"/>
        <v>0</v>
      </c>
      <c r="R21" s="15" t="s">
        <v>12</v>
      </c>
      <c r="S21" s="16" t="s">
        <v>95</v>
      </c>
      <c r="T21" s="17">
        <f t="shared" si="5"/>
        <v>0</v>
      </c>
      <c r="U21" s="15" t="s">
        <v>12</v>
      </c>
      <c r="V21" s="16" t="s">
        <v>12</v>
      </c>
      <c r="W21" s="17">
        <f t="shared" si="6"/>
        <v>0</v>
      </c>
      <c r="X21" s="15" t="s">
        <v>12</v>
      </c>
      <c r="Y21" s="16" t="s">
        <v>95</v>
      </c>
      <c r="Z21" s="17">
        <f t="shared" si="12"/>
        <v>0</v>
      </c>
      <c r="AA21" s="15" t="s">
        <v>12</v>
      </c>
      <c r="AB21" s="16" t="s">
        <v>95</v>
      </c>
      <c r="AC21" s="17" t="str">
        <f t="shared" si="7"/>
        <v>2</v>
      </c>
      <c r="AD21" s="24"/>
      <c r="AE21" s="22"/>
      <c r="AF21" s="17"/>
      <c r="AG21" s="18">
        <f t="shared" si="14"/>
        <v>5</v>
      </c>
      <c r="AH21" s="19">
        <f>'25.Spieltag'!AI21</f>
        <v>450</v>
      </c>
      <c r="AI21" s="20">
        <f t="shared" si="15"/>
        <v>455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5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95</v>
      </c>
      <c r="K22" s="17">
        <f t="shared" si="2"/>
        <v>0</v>
      </c>
      <c r="L22" s="15" t="s">
        <v>95</v>
      </c>
      <c r="M22" s="16" t="s">
        <v>12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12</v>
      </c>
      <c r="V22" s="16" t="s">
        <v>95</v>
      </c>
      <c r="W22" s="17" t="str">
        <f t="shared" si="6"/>
        <v>2</v>
      </c>
      <c r="X22" s="15" t="s">
        <v>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11</v>
      </c>
      <c r="AH22" s="19">
        <f>'25.Spieltag'!AI22</f>
        <v>421</v>
      </c>
      <c r="AI22" s="20">
        <f t="shared" si="15"/>
        <v>432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95</v>
      </c>
      <c r="J23" s="16" t="s">
        <v>12</v>
      </c>
      <c r="K23" s="17" t="str">
        <f t="shared" si="2"/>
        <v>3</v>
      </c>
      <c r="L23" s="15" t="s">
        <v>12</v>
      </c>
      <c r="M23" s="16" t="s">
        <v>12</v>
      </c>
      <c r="N23" s="17">
        <f t="shared" si="3"/>
        <v>0</v>
      </c>
      <c r="O23" s="15" t="s">
        <v>95</v>
      </c>
      <c r="P23" s="16" t="s">
        <v>2</v>
      </c>
      <c r="Q23" s="17">
        <f t="shared" si="4"/>
        <v>0</v>
      </c>
      <c r="R23" s="15" t="s">
        <v>95</v>
      </c>
      <c r="S23" s="16" t="s">
        <v>95</v>
      </c>
      <c r="T23" s="17" t="str">
        <f t="shared" si="5"/>
        <v>5</v>
      </c>
      <c r="U23" s="15" t="s">
        <v>95</v>
      </c>
      <c r="V23" s="16" t="s">
        <v>96</v>
      </c>
      <c r="W23" s="17" t="str">
        <f t="shared" si="6"/>
        <v>2</v>
      </c>
      <c r="X23" s="15" t="s">
        <v>2</v>
      </c>
      <c r="Y23" s="16" t="s">
        <v>95</v>
      </c>
      <c r="Z23" s="17">
        <f t="shared" si="12"/>
        <v>0</v>
      </c>
      <c r="AA23" s="15" t="s">
        <v>12</v>
      </c>
      <c r="AB23" s="16" t="s">
        <v>95</v>
      </c>
      <c r="AC23" s="17" t="str">
        <f t="shared" si="7"/>
        <v>2</v>
      </c>
      <c r="AD23" s="24"/>
      <c r="AE23" s="22"/>
      <c r="AF23" s="17"/>
      <c r="AG23" s="18">
        <f t="shared" si="14"/>
        <v>12</v>
      </c>
      <c r="AH23" s="19">
        <f>'25.Spieltag'!AI23</f>
        <v>278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12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12</v>
      </c>
      <c r="J24" s="16" t="s">
        <v>97</v>
      </c>
      <c r="K24" s="17" t="str">
        <f t="shared" si="2"/>
        <v>2</v>
      </c>
      <c r="L24" s="15" t="s">
        <v>12</v>
      </c>
      <c r="M24" s="16" t="s">
        <v>95</v>
      </c>
      <c r="N24" s="17" t="str">
        <f t="shared" si="3"/>
        <v>3</v>
      </c>
      <c r="O24" s="15" t="s">
        <v>12</v>
      </c>
      <c r="P24" s="16" t="s">
        <v>12</v>
      </c>
      <c r="Q24" s="17" t="str">
        <f t="shared" si="4"/>
        <v>5</v>
      </c>
      <c r="R24" s="15" t="s">
        <v>12</v>
      </c>
      <c r="S24" s="16" t="s">
        <v>2</v>
      </c>
      <c r="T24" s="17">
        <f t="shared" si="5"/>
        <v>0</v>
      </c>
      <c r="U24" s="15" t="s">
        <v>12</v>
      </c>
      <c r="V24" s="16" t="s">
        <v>95</v>
      </c>
      <c r="W24" s="17" t="str">
        <f t="shared" si="6"/>
        <v>2</v>
      </c>
      <c r="X24" s="15" t="s">
        <v>2</v>
      </c>
      <c r="Y24" s="16" t="s">
        <v>12</v>
      </c>
      <c r="Z24" s="17">
        <f t="shared" si="12"/>
        <v>0</v>
      </c>
      <c r="AA24" s="15" t="s">
        <v>95</v>
      </c>
      <c r="AB24" s="16" t="s">
        <v>96</v>
      </c>
      <c r="AC24" s="17" t="str">
        <f t="shared" si="7"/>
        <v>2</v>
      </c>
      <c r="AD24" s="24"/>
      <c r="AE24" s="22"/>
      <c r="AF24" s="17"/>
      <c r="AG24" s="18">
        <f t="shared" ref="AG24:AG26" si="16">E24+H24+K24+N24+Q24+T24+W24+Z24+AC24+AF24</f>
        <v>16</v>
      </c>
      <c r="AH24" s="19">
        <f>'25.Spieltag'!AI24</f>
        <v>401</v>
      </c>
      <c r="AI24" s="20">
        <f t="shared" ref="AI24:AI26" si="17">AG24+AH24</f>
        <v>417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1"/>
        <v>0</v>
      </c>
      <c r="F25" s="15" t="s">
        <v>95</v>
      </c>
      <c r="G25" s="16" t="s">
        <v>12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5</v>
      </c>
      <c r="O25" s="15" t="s">
        <v>95</v>
      </c>
      <c r="P25" s="16" t="s">
        <v>96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95</v>
      </c>
      <c r="Z25" s="17">
        <f t="shared" si="12"/>
        <v>0</v>
      </c>
      <c r="AA25" s="15" t="s">
        <v>95</v>
      </c>
      <c r="AB25" s="16" t="s">
        <v>96</v>
      </c>
      <c r="AC25" s="17" t="str">
        <f t="shared" si="7"/>
        <v>2</v>
      </c>
      <c r="AD25" s="24"/>
      <c r="AE25" s="22"/>
      <c r="AF25" s="17"/>
      <c r="AG25" s="18">
        <f t="shared" si="16"/>
        <v>9</v>
      </c>
      <c r="AH25" s="19">
        <f>'25.Spieltag'!AI25</f>
        <v>417</v>
      </c>
      <c r="AI25" s="20">
        <f t="shared" si="17"/>
        <v>426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95</v>
      </c>
      <c r="D26" s="16" t="s">
        <v>95</v>
      </c>
      <c r="E26" s="17" t="str">
        <f t="shared" si="11"/>
        <v>5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 t="str">
        <f t="shared" si="2"/>
        <v>3</v>
      </c>
      <c r="L26" s="15" t="s">
        <v>95</v>
      </c>
      <c r="M26" s="16" t="s">
        <v>12</v>
      </c>
      <c r="N26" s="17">
        <f t="shared" si="3"/>
        <v>0</v>
      </c>
      <c r="O26" s="15" t="s">
        <v>12</v>
      </c>
      <c r="P26" s="16" t="s">
        <v>95</v>
      </c>
      <c r="Q26" s="17">
        <f t="shared" si="4"/>
        <v>0</v>
      </c>
      <c r="R26" s="15" t="s">
        <v>12</v>
      </c>
      <c r="S26" s="16" t="s">
        <v>12</v>
      </c>
      <c r="T26" s="17" t="str">
        <f t="shared" si="5"/>
        <v>3</v>
      </c>
      <c r="U26" s="15" t="s">
        <v>12</v>
      </c>
      <c r="V26" s="16" t="s">
        <v>95</v>
      </c>
      <c r="W26" s="17" t="str">
        <f t="shared" si="6"/>
        <v>2</v>
      </c>
      <c r="X26" s="15" t="s">
        <v>2</v>
      </c>
      <c r="Y26" s="16" t="s">
        <v>95</v>
      </c>
      <c r="Z26" s="17">
        <f t="shared" si="12"/>
        <v>0</v>
      </c>
      <c r="AA26" s="15" t="s">
        <v>12</v>
      </c>
      <c r="AB26" s="16" t="s">
        <v>96</v>
      </c>
      <c r="AC26" s="17" t="str">
        <f t="shared" si="7"/>
        <v>2</v>
      </c>
      <c r="AD26" s="24"/>
      <c r="AE26" s="22"/>
      <c r="AF26" s="17"/>
      <c r="AG26" s="18">
        <f t="shared" si="16"/>
        <v>15</v>
      </c>
      <c r="AH26" s="19">
        <f>'25.Spieltag'!AI26</f>
        <v>392</v>
      </c>
      <c r="AI26" s="20">
        <f t="shared" si="17"/>
        <v>407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18">AJ27</f>
        <v>21</v>
      </c>
      <c r="B27" s="18" t="str">
        <f>'1.Spieltag'!B27</f>
        <v>Schalt04</v>
      </c>
      <c r="C27" s="15" t="s">
        <v>95</v>
      </c>
      <c r="D27" s="16" t="s">
        <v>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3</v>
      </c>
      <c r="O27" s="15" t="s">
        <v>12</v>
      </c>
      <c r="P27" s="16" t="s">
        <v>95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3</v>
      </c>
      <c r="U27" s="15" t="s">
        <v>12</v>
      </c>
      <c r="V27" s="16" t="s">
        <v>95</v>
      </c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95</v>
      </c>
      <c r="Z27" s="17">
        <f t="shared" si="12"/>
        <v>0</v>
      </c>
      <c r="AA27" s="15" t="s">
        <v>2</v>
      </c>
      <c r="AB27" s="16" t="s">
        <v>95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27">E27+H27+K27+N27+Q27+T27+W27+Z27+AC27+AF27</f>
        <v>10</v>
      </c>
      <c r="AH27" s="19">
        <f>'25.Spieltag'!AI27</f>
        <v>339</v>
      </c>
      <c r="AI27" s="20">
        <f t="shared" ref="AI27:AI32" si="28">AG27+AH27</f>
        <v>349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 t="s">
        <v>95</v>
      </c>
      <c r="V28" s="16" t="s">
        <v>95</v>
      </c>
      <c r="W28" s="17">
        <f t="shared" si="25"/>
        <v>0</v>
      </c>
      <c r="X28" s="15" t="s">
        <v>2</v>
      </c>
      <c r="Y28" s="16" t="s">
        <v>95</v>
      </c>
      <c r="Z28" s="17">
        <f t="shared" si="12"/>
        <v>0</v>
      </c>
      <c r="AA28" s="15" t="s">
        <v>95</v>
      </c>
      <c r="AB28" s="16" t="s">
        <v>12</v>
      </c>
      <c r="AC28" s="17">
        <f t="shared" si="26"/>
        <v>0</v>
      </c>
      <c r="AD28" s="24"/>
      <c r="AE28" s="22"/>
      <c r="AF28" s="17"/>
      <c r="AG28" s="18">
        <f t="shared" si="27"/>
        <v>0</v>
      </c>
      <c r="AH28" s="19">
        <f>'25.Spieltag'!AI28</f>
        <v>302</v>
      </c>
      <c r="AI28" s="20">
        <f t="shared" si="28"/>
        <v>302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95</v>
      </c>
      <c r="D29" s="16" t="s">
        <v>2</v>
      </c>
      <c r="E29" s="17">
        <f t="shared" si="19"/>
        <v>0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>
        <f t="shared" si="21"/>
        <v>0</v>
      </c>
      <c r="L29" s="15" t="s">
        <v>95</v>
      </c>
      <c r="M29" s="16" t="s">
        <v>95</v>
      </c>
      <c r="N29" s="17">
        <f t="shared" si="22"/>
        <v>0</v>
      </c>
      <c r="O29" s="15" t="s">
        <v>95</v>
      </c>
      <c r="P29" s="16" t="s">
        <v>12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12</v>
      </c>
      <c r="V29" s="16" t="s">
        <v>95</v>
      </c>
      <c r="W29" s="17" t="str">
        <f t="shared" si="25"/>
        <v>2</v>
      </c>
      <c r="X29" s="15" t="s">
        <v>12</v>
      </c>
      <c r="Y29" s="16" t="s">
        <v>95</v>
      </c>
      <c r="Z29" s="17">
        <f t="shared" si="12"/>
        <v>0</v>
      </c>
      <c r="AA29" s="15" t="s">
        <v>12</v>
      </c>
      <c r="AB29" s="16" t="s">
        <v>95</v>
      </c>
      <c r="AC29" s="17" t="str">
        <f t="shared" si="26"/>
        <v>2</v>
      </c>
      <c r="AD29" s="24"/>
      <c r="AE29" s="22"/>
      <c r="AF29" s="17"/>
      <c r="AG29" s="18">
        <f t="shared" si="27"/>
        <v>4</v>
      </c>
      <c r="AH29" s="19">
        <f>'25.Spieltag'!AI29</f>
        <v>436</v>
      </c>
      <c r="AI29" s="20">
        <f t="shared" si="28"/>
        <v>440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96</v>
      </c>
      <c r="D30" s="16" t="s">
        <v>12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96</v>
      </c>
      <c r="J30" s="16" t="s">
        <v>95</v>
      </c>
      <c r="K30" s="17" t="str">
        <f t="shared" si="21"/>
        <v>3</v>
      </c>
      <c r="L30" s="15" t="s">
        <v>12</v>
      </c>
      <c r="M30" s="16" t="s">
        <v>12</v>
      </c>
      <c r="N30" s="17">
        <f t="shared" si="22"/>
        <v>0</v>
      </c>
      <c r="O30" s="15" t="s">
        <v>95</v>
      </c>
      <c r="P30" s="16" t="s">
        <v>96</v>
      </c>
      <c r="Q30" s="17">
        <f t="shared" si="23"/>
        <v>0</v>
      </c>
      <c r="R30" s="15" t="s">
        <v>12</v>
      </c>
      <c r="S30" s="16" t="s">
        <v>95</v>
      </c>
      <c r="T30" s="17">
        <f t="shared" si="24"/>
        <v>0</v>
      </c>
      <c r="U30" s="15" t="s">
        <v>12</v>
      </c>
      <c r="V30" s="16" t="s">
        <v>96</v>
      </c>
      <c r="W30" s="17" t="str">
        <f t="shared" si="25"/>
        <v>2</v>
      </c>
      <c r="X30" s="15" t="s">
        <v>2</v>
      </c>
      <c r="Y30" s="16" t="s">
        <v>95</v>
      </c>
      <c r="Z30" s="17">
        <f t="shared" si="12"/>
        <v>0</v>
      </c>
      <c r="AA30" s="15" t="s">
        <v>12</v>
      </c>
      <c r="AB30" s="16" t="s">
        <v>95</v>
      </c>
      <c r="AC30" s="17" t="str">
        <f t="shared" si="26"/>
        <v>2</v>
      </c>
      <c r="AD30" s="24"/>
      <c r="AE30" s="22"/>
      <c r="AF30" s="17"/>
      <c r="AG30" s="18">
        <f t="shared" si="27"/>
        <v>7</v>
      </c>
      <c r="AH30" s="19">
        <f>'25.Spieltag'!AI30</f>
        <v>352</v>
      </c>
      <c r="AI30" s="20">
        <f t="shared" si="28"/>
        <v>359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9"/>
        <v>0</v>
      </c>
      <c r="F31" s="15" t="s">
        <v>95</v>
      </c>
      <c r="G31" s="16" t="s">
        <v>95</v>
      </c>
      <c r="H31" s="17">
        <f t="shared" si="20"/>
        <v>0</v>
      </c>
      <c r="I31" s="15" t="s">
        <v>95</v>
      </c>
      <c r="J31" s="16" t="s">
        <v>96</v>
      </c>
      <c r="K31" s="17">
        <f t="shared" si="21"/>
        <v>0</v>
      </c>
      <c r="L31" s="15" t="s">
        <v>96</v>
      </c>
      <c r="M31" s="16" t="s">
        <v>12</v>
      </c>
      <c r="N31" s="17">
        <f t="shared" si="22"/>
        <v>0</v>
      </c>
      <c r="O31" s="15" t="s">
        <v>12</v>
      </c>
      <c r="P31" s="16" t="s">
        <v>96</v>
      </c>
      <c r="Q31" s="17">
        <f t="shared" si="23"/>
        <v>0</v>
      </c>
      <c r="R31" s="15" t="s">
        <v>12</v>
      </c>
      <c r="S31" s="16" t="s">
        <v>95</v>
      </c>
      <c r="T31" s="17">
        <f t="shared" si="24"/>
        <v>0</v>
      </c>
      <c r="U31" s="15" t="s">
        <v>95</v>
      </c>
      <c r="V31" s="16" t="s">
        <v>12</v>
      </c>
      <c r="W31" s="17">
        <f t="shared" si="25"/>
        <v>0</v>
      </c>
      <c r="X31" s="15" t="s">
        <v>12</v>
      </c>
      <c r="Y31" s="16" t="s">
        <v>96</v>
      </c>
      <c r="Z31" s="17">
        <f t="shared" si="12"/>
        <v>0</v>
      </c>
      <c r="AA31" s="15" t="s">
        <v>12</v>
      </c>
      <c r="AB31" s="16" t="s">
        <v>95</v>
      </c>
      <c r="AC31" s="17" t="str">
        <f t="shared" si="26"/>
        <v>2</v>
      </c>
      <c r="AD31" s="24"/>
      <c r="AE31" s="22"/>
      <c r="AF31" s="17"/>
      <c r="AG31" s="18">
        <f t="shared" si="27"/>
        <v>2</v>
      </c>
      <c r="AH31" s="19">
        <f>'25.Spieltag'!AI31</f>
        <v>449</v>
      </c>
      <c r="AI31" s="20">
        <f t="shared" si="28"/>
        <v>451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95</v>
      </c>
      <c r="E32" s="17" t="str">
        <f t="shared" si="19"/>
        <v>5</v>
      </c>
      <c r="F32" s="15" t="s">
        <v>12</v>
      </c>
      <c r="G32" s="16" t="s">
        <v>95</v>
      </c>
      <c r="H32" s="17" t="str">
        <f t="shared" si="20"/>
        <v>2</v>
      </c>
      <c r="I32" s="15" t="s">
        <v>96</v>
      </c>
      <c r="J32" s="16" t="s">
        <v>95</v>
      </c>
      <c r="K32" s="17" t="str">
        <f t="shared" si="21"/>
        <v>3</v>
      </c>
      <c r="L32" s="15" t="s">
        <v>95</v>
      </c>
      <c r="M32" s="16" t="s">
        <v>2</v>
      </c>
      <c r="N32" s="17">
        <f t="shared" si="22"/>
        <v>0</v>
      </c>
      <c r="O32" s="15" t="s">
        <v>95</v>
      </c>
      <c r="P32" s="16" t="s">
        <v>12</v>
      </c>
      <c r="Q32" s="17">
        <f t="shared" si="23"/>
        <v>0</v>
      </c>
      <c r="R32" s="15" t="s">
        <v>95</v>
      </c>
      <c r="S32" s="16" t="s">
        <v>95</v>
      </c>
      <c r="T32" s="17" t="str">
        <f t="shared" si="24"/>
        <v>5</v>
      </c>
      <c r="U32" s="15" t="s">
        <v>12</v>
      </c>
      <c r="V32" s="16" t="s">
        <v>96</v>
      </c>
      <c r="W32" s="17" t="str">
        <f t="shared" si="25"/>
        <v>2</v>
      </c>
      <c r="X32" s="15" t="s">
        <v>12</v>
      </c>
      <c r="Y32" s="16" t="s">
        <v>95</v>
      </c>
      <c r="Z32" s="17">
        <f t="shared" si="12"/>
        <v>0</v>
      </c>
      <c r="AA32" s="15" t="s">
        <v>12</v>
      </c>
      <c r="AB32" s="16" t="s">
        <v>12</v>
      </c>
      <c r="AC32" s="17">
        <f t="shared" si="26"/>
        <v>0</v>
      </c>
      <c r="AD32" s="24"/>
      <c r="AE32" s="22"/>
      <c r="AF32" s="17"/>
      <c r="AG32" s="18">
        <f t="shared" si="27"/>
        <v>17</v>
      </c>
      <c r="AH32" s="19">
        <f>'25.Spieltag'!AI32</f>
        <v>333</v>
      </c>
      <c r="AI32" s="20">
        <f t="shared" si="28"/>
        <v>350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95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12</v>
      </c>
      <c r="W33" s="17">
        <f t="shared" ref="W33" si="3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si="12"/>
        <v>0</v>
      </c>
      <c r="AA33" s="15" t="s">
        <v>12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10</v>
      </c>
      <c r="AH33" s="19">
        <f>'25.Spieltag'!AI33</f>
        <v>387</v>
      </c>
      <c r="AI33" s="20">
        <f t="shared" ref="AI33" si="38">AG33+AH33</f>
        <v>397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 t="str">
        <f t="shared" ref="H34" si="42">IF(OR(EXACT($F$7,F34)*(EXACT($G$7,G34)))=TRUE,$AN$9,IF(($G$7-$F$7=G34-F34),$AN$8,IF(OR(EXACT($F$7&gt;$G$7,F34&gt;G34)*EXACT($F$7=$G$7,F34=G34)*EXACT($F$7&lt;$G$7,F34&lt;G34)),$AN$7,0)))</f>
        <v>2</v>
      </c>
      <c r="I34" s="15" t="s">
        <v>95</v>
      </c>
      <c r="J34" s="16" t="s">
        <v>95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2</v>
      </c>
      <c r="T34" s="17">
        <f t="shared" ref="T34" si="46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95</v>
      </c>
      <c r="W34" s="17">
        <f t="shared" ref="W34" si="47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96</v>
      </c>
      <c r="Z34" s="17">
        <f t="shared" si="12"/>
        <v>0</v>
      </c>
      <c r="AA34" s="15" t="s">
        <v>2</v>
      </c>
      <c r="AB34" s="16" t="s">
        <v>95</v>
      </c>
      <c r="AC34" s="17" t="str">
        <f t="shared" ref="AC34" si="48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9">E34+H34+K34+N34+Q34+T34+W34+Z34+AC34+AF34</f>
        <v>4</v>
      </c>
      <c r="AH34" s="19">
        <f>'25.Spieltag'!AI34</f>
        <v>199</v>
      </c>
      <c r="AI34" s="20">
        <f t="shared" ref="AI34" si="50">AG34+AH34</f>
        <v>203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6" priority="1">
      <formula>($AG8&gt;40)</formula>
    </cfRule>
  </conditionalFormatting>
  <conditionalFormatting sqref="C4 F4 I4 R4 X4 C6 F6 I6 O6 R6 U6 X6">
    <cfRule type="cellIs" dxfId="45" priority="4" operator="equal">
      <formula>"Schalke 04"</formula>
    </cfRule>
  </conditionalFormatting>
  <conditionalFormatting sqref="L4 O4 U4 AA4 L6 AA6">
    <cfRule type="cellIs" dxfId="44" priority="3" operator="equal">
      <formula>"Schalke 04"</formula>
    </cfRule>
  </conditionalFormatting>
  <conditionalFormatting sqref="AG1:AG1048576">
    <cfRule type="top10" dxfId="43" priority="5" rank="3"/>
  </conditionalFormatting>
  <conditionalFormatting sqref="AK6:AK9">
    <cfRule type="top10" dxfId="42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4:AN53"/>
  <sheetViews>
    <sheetView topLeftCell="A6" workbookViewId="0">
      <selection activeCell="X38" sqref="X3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40</v>
      </c>
      <c r="B4" s="14"/>
      <c r="C4" s="14" t="s">
        <v>59</v>
      </c>
      <c r="F4" s="14" t="s">
        <v>61</v>
      </c>
      <c r="I4" s="14" t="s">
        <v>66</v>
      </c>
      <c r="L4" s="14" t="s">
        <v>58</v>
      </c>
      <c r="O4" s="14" t="s">
        <v>64</v>
      </c>
      <c r="R4" s="14" t="s">
        <v>68</v>
      </c>
      <c r="U4" s="14" t="s">
        <v>91</v>
      </c>
      <c r="X4" s="14" t="s">
        <v>57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63</v>
      </c>
      <c r="F6" s="14" t="s">
        <v>65</v>
      </c>
      <c r="I6" s="14" t="s">
        <v>94</v>
      </c>
      <c r="L6" s="14" t="s">
        <v>93</v>
      </c>
      <c r="O6" s="14" t="s">
        <v>60</v>
      </c>
      <c r="R6" s="14" t="s">
        <v>11</v>
      </c>
      <c r="U6" s="14" t="s">
        <v>92</v>
      </c>
      <c r="X6" s="14" t="s">
        <v>56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2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12</v>
      </c>
      <c r="V7" s="65" t="s">
        <v>2</v>
      </c>
      <c r="W7" s="66" t="s">
        <v>1</v>
      </c>
      <c r="X7" s="65" t="s">
        <v>12</v>
      </c>
      <c r="Y7" s="65" t="s">
        <v>13</v>
      </c>
      <c r="Z7" s="66" t="s">
        <v>1</v>
      </c>
      <c r="AA7" s="65" t="s">
        <v>95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'26.Spieltag'!AI8</f>
        <v>446</v>
      </c>
      <c r="AI8" s="20">
        <f t="shared" ref="AI8:AI18" si="9">AG8+AH8</f>
        <v>454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 t="str">
        <f t="shared" si="1"/>
        <v>3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 t="str">
        <f t="shared" si="4"/>
        <v>2</v>
      </c>
      <c r="R9" s="15" t="s">
        <v>95</v>
      </c>
      <c r="S9" s="16" t="s">
        <v>12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97</v>
      </c>
      <c r="AC9" s="17" t="str">
        <f t="shared" si="7"/>
        <v>2</v>
      </c>
      <c r="AD9" s="24"/>
      <c r="AE9" s="22"/>
      <c r="AF9" s="17"/>
      <c r="AG9" s="18">
        <f t="shared" si="8"/>
        <v>7</v>
      </c>
      <c r="AH9" s="19">
        <f>'26.Spieltag'!AI9</f>
        <v>349</v>
      </c>
      <c r="AI9" s="20">
        <f t="shared" si="9"/>
        <v>356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 t="str">
        <f t="shared" si="1"/>
        <v>3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5"/>
        <v>0</v>
      </c>
      <c r="X10" s="15" t="s">
        <v>95</v>
      </c>
      <c r="Y10" s="16" t="s">
        <v>12</v>
      </c>
      <c r="Z10" s="17" t="str">
        <f t="shared" si="6"/>
        <v>2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16</v>
      </c>
      <c r="AH10" s="19">
        <f>'26.Spieltag'!AI10</f>
        <v>470</v>
      </c>
      <c r="AI10" s="20">
        <f t="shared" si="9"/>
        <v>486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11</v>
      </c>
      <c r="B11" s="84" t="str">
        <f>'1.Spieltag'!B11</f>
        <v>CathaHaupt1904</v>
      </c>
      <c r="C11" s="15" t="s">
        <v>96</v>
      </c>
      <c r="D11" s="16" t="s">
        <v>95</v>
      </c>
      <c r="E11" s="17">
        <f t="shared" si="11"/>
        <v>0</v>
      </c>
      <c r="F11" s="15" t="s">
        <v>12</v>
      </c>
      <c r="G11" s="16" t="s">
        <v>95</v>
      </c>
      <c r="H11" s="17" t="str">
        <f t="shared" si="1"/>
        <v>3</v>
      </c>
      <c r="I11" s="15" t="s">
        <v>95</v>
      </c>
      <c r="J11" s="16" t="s">
        <v>96</v>
      </c>
      <c r="K11" s="17" t="str">
        <f t="shared" si="2"/>
        <v>2</v>
      </c>
      <c r="L11" s="15" t="s">
        <v>95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95</v>
      </c>
      <c r="W11" s="17">
        <f t="shared" si="5"/>
        <v>0</v>
      </c>
      <c r="X11" s="15" t="s">
        <v>12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 t="str">
        <f t="shared" si="7"/>
        <v>2</v>
      </c>
      <c r="AD11" s="23"/>
      <c r="AE11" s="22"/>
      <c r="AF11" s="17"/>
      <c r="AG11" s="18">
        <f t="shared" si="8"/>
        <v>9</v>
      </c>
      <c r="AH11" s="19">
        <f>'26.Spieltag'!AI11</f>
        <v>419</v>
      </c>
      <c r="AI11" s="20">
        <f t="shared" si="9"/>
        <v>428</v>
      </c>
      <c r="AJ11" s="21">
        <f t="shared" si="10"/>
        <v>11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95</v>
      </c>
      <c r="D12" s="16" t="s">
        <v>12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95</v>
      </c>
      <c r="J12" s="16" t="s">
        <v>95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95</v>
      </c>
      <c r="S12" s="16" t="s">
        <v>12</v>
      </c>
      <c r="T12" s="17">
        <f t="shared" si="12"/>
        <v>0</v>
      </c>
      <c r="U12" s="15" t="s">
        <v>2</v>
      </c>
      <c r="V12" s="16" t="s">
        <v>95</v>
      </c>
      <c r="W12" s="17">
        <f t="shared" si="5"/>
        <v>0</v>
      </c>
      <c r="X12" s="15" t="s">
        <v>12</v>
      </c>
      <c r="Y12" s="16" t="s">
        <v>95</v>
      </c>
      <c r="Z12" s="17">
        <f t="shared" si="6"/>
        <v>0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</v>
      </c>
      <c r="AH12" s="19">
        <f>'26.Spieltag'!AI12</f>
        <v>416</v>
      </c>
      <c r="AI12" s="20">
        <f t="shared" si="9"/>
        <v>418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2</v>
      </c>
      <c r="G13" s="16" t="s">
        <v>95</v>
      </c>
      <c r="H13" s="17" t="str">
        <f t="shared" si="1"/>
        <v>2</v>
      </c>
      <c r="I13" s="15" t="s">
        <v>12</v>
      </c>
      <c r="J13" s="16" t="s">
        <v>95</v>
      </c>
      <c r="K13" s="17" t="str">
        <f t="shared" si="2"/>
        <v>2</v>
      </c>
      <c r="L13" s="15" t="s">
        <v>96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95</v>
      </c>
      <c r="W13" s="17">
        <f t="shared" si="5"/>
        <v>0</v>
      </c>
      <c r="X13" s="15" t="s">
        <v>96</v>
      </c>
      <c r="Y13" s="16" t="s">
        <v>95</v>
      </c>
      <c r="Z13" s="17" t="str">
        <f t="shared" si="6"/>
        <v>2</v>
      </c>
      <c r="AA13" s="15" t="s">
        <v>96</v>
      </c>
      <c r="AB13" s="16" t="s">
        <v>2</v>
      </c>
      <c r="AC13" s="17" t="str">
        <f t="shared" si="7"/>
        <v>2</v>
      </c>
      <c r="AD13" s="24"/>
      <c r="AE13" s="22"/>
      <c r="AF13" s="17"/>
      <c r="AG13" s="18">
        <f t="shared" si="8"/>
        <v>10</v>
      </c>
      <c r="AH13" s="19">
        <f>'26.Spieltag'!AI13</f>
        <v>336</v>
      </c>
      <c r="AI13" s="20">
        <f t="shared" si="9"/>
        <v>346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'26.Spieltag'!AI14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96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2</v>
      </c>
      <c r="L15" s="15" t="s">
        <v>12</v>
      </c>
      <c r="M15" s="16" t="s">
        <v>95</v>
      </c>
      <c r="N15" s="17" t="str">
        <f t="shared" si="3"/>
        <v>5</v>
      </c>
      <c r="O15" s="15" t="s">
        <v>95</v>
      </c>
      <c r="P15" s="16" t="s">
        <v>12</v>
      </c>
      <c r="Q15" s="17">
        <f t="shared" si="4"/>
        <v>0</v>
      </c>
      <c r="R15" s="15" t="s">
        <v>95</v>
      </c>
      <c r="S15" s="16" t="s">
        <v>12</v>
      </c>
      <c r="T15" s="17">
        <f t="shared" si="12"/>
        <v>0</v>
      </c>
      <c r="U15" s="15" t="s">
        <v>12</v>
      </c>
      <c r="V15" s="16" t="s">
        <v>95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13</v>
      </c>
      <c r="AH15" s="19">
        <f>'26.Spieltag'!AI15</f>
        <v>460</v>
      </c>
      <c r="AI15" s="20">
        <f t="shared" si="9"/>
        <v>473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/>
      <c r="D16" s="16"/>
      <c r="E16" s="17"/>
      <c r="F16" s="15"/>
      <c r="G16" s="16"/>
      <c r="H16" s="17"/>
      <c r="I16" s="15"/>
      <c r="J16" s="16"/>
      <c r="K16" s="17"/>
      <c r="L16" s="15"/>
      <c r="M16" s="16"/>
      <c r="N16" s="17"/>
      <c r="O16" s="15"/>
      <c r="P16" s="16"/>
      <c r="Q16" s="17"/>
      <c r="R16" s="15" t="s">
        <v>95</v>
      </c>
      <c r="S16" s="16" t="s">
        <v>12</v>
      </c>
      <c r="T16" s="17">
        <f t="shared" si="12"/>
        <v>0</v>
      </c>
      <c r="U16" s="15" t="s">
        <v>12</v>
      </c>
      <c r="V16" s="16" t="s">
        <v>95</v>
      </c>
      <c r="W16" s="17">
        <f t="shared" si="5"/>
        <v>0</v>
      </c>
      <c r="X16" s="15" t="s">
        <v>95</v>
      </c>
      <c r="Y16" s="16" t="s">
        <v>95</v>
      </c>
      <c r="Z16" s="17">
        <f t="shared" si="6"/>
        <v>0</v>
      </c>
      <c r="AA16" s="15" t="s">
        <v>95</v>
      </c>
      <c r="AB16" s="16" t="s">
        <v>12</v>
      </c>
      <c r="AC16" s="17" t="str">
        <f t="shared" si="7"/>
        <v>2</v>
      </c>
      <c r="AD16" s="24"/>
      <c r="AE16" s="22"/>
      <c r="AF16" s="17"/>
      <c r="AG16" s="18">
        <f t="shared" si="8"/>
        <v>2</v>
      </c>
      <c r="AH16" s="19">
        <f>'26.Spieltag'!AI16</f>
        <v>410</v>
      </c>
      <c r="AI16" s="20">
        <f t="shared" si="9"/>
        <v>412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18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2</v>
      </c>
      <c r="G17" s="16" t="s">
        <v>95</v>
      </c>
      <c r="H17" s="17" t="str">
        <f t="shared" si="1"/>
        <v>2</v>
      </c>
      <c r="I17" s="15" t="s">
        <v>2</v>
      </c>
      <c r="J17" s="16" t="s">
        <v>96</v>
      </c>
      <c r="K17" s="17" t="str">
        <f t="shared" si="2"/>
        <v>2</v>
      </c>
      <c r="L17" s="15" t="s">
        <v>12</v>
      </c>
      <c r="M17" s="16" t="s">
        <v>12</v>
      </c>
      <c r="N17" s="17">
        <f t="shared" si="3"/>
        <v>0</v>
      </c>
      <c r="O17" s="15" t="s">
        <v>12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12</v>
      </c>
      <c r="W17" s="17">
        <f t="shared" si="5"/>
        <v>0</v>
      </c>
      <c r="X17" s="15" t="s">
        <v>95</v>
      </c>
      <c r="Y17" s="16" t="s">
        <v>2</v>
      </c>
      <c r="Z17" s="17" t="str">
        <f t="shared" si="6"/>
        <v>2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'26.Spieltag'!AI17</f>
        <v>354</v>
      </c>
      <c r="AI17" s="20">
        <f t="shared" si="9"/>
        <v>368</v>
      </c>
      <c r="AJ17" s="21">
        <f t="shared" si="10"/>
        <v>18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12</v>
      </c>
      <c r="G18" s="16" t="s">
        <v>96</v>
      </c>
      <c r="H18" s="17" t="str">
        <f t="shared" si="1"/>
        <v>2</v>
      </c>
      <c r="I18" s="15" t="s">
        <v>95</v>
      </c>
      <c r="J18" s="16" t="s">
        <v>95</v>
      </c>
      <c r="K18" s="17">
        <f t="shared" si="2"/>
        <v>0</v>
      </c>
      <c r="L18" s="15" t="s">
        <v>95</v>
      </c>
      <c r="M18" s="16" t="s">
        <v>96</v>
      </c>
      <c r="N18" s="17" t="str">
        <f t="shared" si="3"/>
        <v>3</v>
      </c>
      <c r="O18" s="15" t="s">
        <v>2</v>
      </c>
      <c r="P18" s="16" t="s">
        <v>12</v>
      </c>
      <c r="Q18" s="17" t="str">
        <f t="shared" si="4"/>
        <v>2</v>
      </c>
      <c r="R18" s="15" t="s">
        <v>95</v>
      </c>
      <c r="S18" s="16" t="s">
        <v>12</v>
      </c>
      <c r="T18" s="17">
        <f t="shared" si="12"/>
        <v>0</v>
      </c>
      <c r="U18" s="15" t="s">
        <v>12</v>
      </c>
      <c r="V18" s="16" t="s">
        <v>96</v>
      </c>
      <c r="W18" s="17">
        <f t="shared" si="5"/>
        <v>0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2</v>
      </c>
      <c r="AC18" s="17" t="str">
        <f t="shared" si="7"/>
        <v>5</v>
      </c>
      <c r="AD18" s="24"/>
      <c r="AE18" s="22"/>
      <c r="AF18" s="17"/>
      <c r="AG18" s="18">
        <f t="shared" si="8"/>
        <v>12</v>
      </c>
      <c r="AH18" s="19">
        <f>'26.Spieltag'!AI18</f>
        <v>410</v>
      </c>
      <c r="AI18" s="20">
        <f t="shared" si="9"/>
        <v>422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6" si="13">AJ19</f>
        <v>10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3</v>
      </c>
      <c r="I19" s="15" t="s">
        <v>12</v>
      </c>
      <c r="J19" s="16" t="s">
        <v>95</v>
      </c>
      <c r="K19" s="17" t="str">
        <f t="shared" si="2"/>
        <v>2</v>
      </c>
      <c r="L19" s="15" t="s">
        <v>12</v>
      </c>
      <c r="M19" s="16" t="s">
        <v>95</v>
      </c>
      <c r="N19" s="17" t="str">
        <f t="shared" si="3"/>
        <v>5</v>
      </c>
      <c r="O19" s="15" t="s">
        <v>95</v>
      </c>
      <c r="P19" s="16" t="s">
        <v>96</v>
      </c>
      <c r="Q19" s="17" t="str">
        <f t="shared" si="4"/>
        <v>2</v>
      </c>
      <c r="R19" s="15" t="s">
        <v>96</v>
      </c>
      <c r="S19" s="16" t="s">
        <v>95</v>
      </c>
      <c r="T19" s="17">
        <f t="shared" si="12"/>
        <v>0</v>
      </c>
      <c r="U19" s="15" t="s">
        <v>12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 t="str">
        <f t="shared" si="7"/>
        <v>2</v>
      </c>
      <c r="AD19" s="24"/>
      <c r="AE19" s="22"/>
      <c r="AF19" s="17"/>
      <c r="AG19" s="18">
        <f t="shared" ref="AG19:AG23" si="14">E19+H19+K19+N19+Q19+T19+W19+Z19+AC19+AF19</f>
        <v>14</v>
      </c>
      <c r="AH19" s="19">
        <f>'26.Spieltag'!AI19</f>
        <v>416</v>
      </c>
      <c r="AI19" s="20">
        <f t="shared" ref="AI19:AI23" si="15">AG19+AH19</f>
        <v>430</v>
      </c>
      <c r="AJ19" s="21">
        <f t="shared" si="10"/>
        <v>10</v>
      </c>
      <c r="AK19" s="1"/>
    </row>
    <row r="20" spans="1:37" ht="24.95" customHeight="1" thickBot="1" x14ac:dyDescent="0.25">
      <c r="A20" s="25">
        <f t="shared" si="13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2</v>
      </c>
      <c r="F20" s="15" t="s">
        <v>2</v>
      </c>
      <c r="G20" s="16" t="s">
        <v>95</v>
      </c>
      <c r="H20" s="17" t="str">
        <f t="shared" si="1"/>
        <v>2</v>
      </c>
      <c r="I20" s="15" t="s">
        <v>12</v>
      </c>
      <c r="J20" s="16" t="s">
        <v>96</v>
      </c>
      <c r="K20" s="17" t="str">
        <f t="shared" si="2"/>
        <v>3</v>
      </c>
      <c r="L20" s="15" t="s">
        <v>12</v>
      </c>
      <c r="M20" s="16" t="s">
        <v>12</v>
      </c>
      <c r="N20" s="17">
        <f t="shared" si="3"/>
        <v>0</v>
      </c>
      <c r="O20" s="15" t="s">
        <v>95</v>
      </c>
      <c r="P20" s="16" t="s">
        <v>95</v>
      </c>
      <c r="Q20" s="17">
        <f t="shared" si="4"/>
        <v>0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95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7</v>
      </c>
      <c r="AH20" s="19">
        <f>'26.Spieltag'!AI20</f>
        <v>426</v>
      </c>
      <c r="AI20" s="20">
        <f t="shared" si="15"/>
        <v>433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 t="str">
        <f t="shared" si="1"/>
        <v>3</v>
      </c>
      <c r="I21" s="15" t="s">
        <v>2</v>
      </c>
      <c r="J21" s="16" t="s">
        <v>95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95</v>
      </c>
      <c r="P21" s="16" t="s">
        <v>95</v>
      </c>
      <c r="Q21" s="17">
        <f t="shared" si="4"/>
        <v>0</v>
      </c>
      <c r="R21" s="15" t="s">
        <v>95</v>
      </c>
      <c r="S21" s="16" t="s">
        <v>12</v>
      </c>
      <c r="T21" s="17">
        <f t="shared" si="12"/>
        <v>0</v>
      </c>
      <c r="U21" s="15" t="s">
        <v>2</v>
      </c>
      <c r="V21" s="16" t="s">
        <v>12</v>
      </c>
      <c r="W21" s="17">
        <f t="shared" si="5"/>
        <v>0</v>
      </c>
      <c r="X21" s="15" t="s">
        <v>12</v>
      </c>
      <c r="Y21" s="16" t="s">
        <v>95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13</v>
      </c>
      <c r="AH21" s="19">
        <f>'26.Spieltag'!AI21</f>
        <v>455</v>
      </c>
      <c r="AI21" s="20">
        <f t="shared" si="15"/>
        <v>468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1"/>
        <v>3</v>
      </c>
      <c r="F22" s="15" t="s">
        <v>12</v>
      </c>
      <c r="G22" s="16" t="s">
        <v>96</v>
      </c>
      <c r="H22" s="17" t="str">
        <f t="shared" si="1"/>
        <v>2</v>
      </c>
      <c r="I22" s="15" t="s">
        <v>12</v>
      </c>
      <c r="J22" s="16" t="s">
        <v>95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2</v>
      </c>
      <c r="R22" s="15" t="s">
        <v>96</v>
      </c>
      <c r="S22" s="16" t="s">
        <v>95</v>
      </c>
      <c r="T22" s="17">
        <f t="shared" si="12"/>
        <v>0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95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14"/>
        <v>9</v>
      </c>
      <c r="AH22" s="19">
        <f>'26.Spieltag'!AI22</f>
        <v>432</v>
      </c>
      <c r="AI22" s="20">
        <f t="shared" si="15"/>
        <v>441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'26.Spieltag'!AI23</f>
        <v>290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 t="str">
        <f t="shared" si="2"/>
        <v>3</v>
      </c>
      <c r="L24" s="15" t="s">
        <v>12</v>
      </c>
      <c r="M24" s="16" t="s">
        <v>97</v>
      </c>
      <c r="N24" s="17">
        <f t="shared" si="3"/>
        <v>0</v>
      </c>
      <c r="O24" s="15" t="s">
        <v>95</v>
      </c>
      <c r="P24" s="16" t="s">
        <v>95</v>
      </c>
      <c r="Q24" s="17">
        <f t="shared" si="4"/>
        <v>0</v>
      </c>
      <c r="R24" s="15" t="s">
        <v>96</v>
      </c>
      <c r="S24" s="16" t="s">
        <v>95</v>
      </c>
      <c r="T24" s="17">
        <f t="shared" si="12"/>
        <v>0</v>
      </c>
      <c r="U24" s="15" t="s">
        <v>95</v>
      </c>
      <c r="V24" s="16" t="s">
        <v>96</v>
      </c>
      <c r="W24" s="17">
        <f t="shared" si="5"/>
        <v>0</v>
      </c>
      <c r="X24" s="15" t="s">
        <v>12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3</v>
      </c>
      <c r="AH24" s="19">
        <f>'26.Spieltag'!AI24</f>
        <v>417</v>
      </c>
      <c r="AI24" s="20">
        <f t="shared" ref="AI24:AI26" si="17">AG24+AH24</f>
        <v>420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96</v>
      </c>
      <c r="H25" s="17" t="str">
        <f t="shared" si="1"/>
        <v>2</v>
      </c>
      <c r="I25" s="15" t="s">
        <v>12</v>
      </c>
      <c r="J25" s="16" t="s">
        <v>96</v>
      </c>
      <c r="K25" s="17" t="str">
        <f t="shared" si="2"/>
        <v>3</v>
      </c>
      <c r="L25" s="15" t="s">
        <v>2</v>
      </c>
      <c r="M25" s="16" t="s">
        <v>95</v>
      </c>
      <c r="N25" s="17" t="str">
        <f t="shared" si="3"/>
        <v>2</v>
      </c>
      <c r="O25" s="15" t="s">
        <v>95</v>
      </c>
      <c r="P25" s="16" t="s">
        <v>96</v>
      </c>
      <c r="Q25" s="17" t="str">
        <f t="shared" si="4"/>
        <v>2</v>
      </c>
      <c r="R25" s="15" t="s">
        <v>96</v>
      </c>
      <c r="S25" s="16" t="s">
        <v>95</v>
      </c>
      <c r="T25" s="17">
        <f t="shared" si="12"/>
        <v>0</v>
      </c>
      <c r="U25" s="15" t="s">
        <v>95</v>
      </c>
      <c r="V25" s="16" t="s">
        <v>96</v>
      </c>
      <c r="W25" s="17">
        <f t="shared" si="5"/>
        <v>0</v>
      </c>
      <c r="X25" s="15" t="s">
        <v>95</v>
      </c>
      <c r="Y25" s="16" t="s">
        <v>12</v>
      </c>
      <c r="Z25" s="17" t="str">
        <f t="shared" si="6"/>
        <v>2</v>
      </c>
      <c r="AA25" s="15" t="s">
        <v>96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6"/>
        <v>13</v>
      </c>
      <c r="AH25" s="19">
        <f>'26.Spieltag'!AI25</f>
        <v>426</v>
      </c>
      <c r="AI25" s="20">
        <f t="shared" si="17"/>
        <v>439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95</v>
      </c>
      <c r="D26" s="16" t="s">
        <v>96</v>
      </c>
      <c r="E26" s="17" t="str">
        <f t="shared" si="11"/>
        <v>2</v>
      </c>
      <c r="F26" s="15" t="s">
        <v>12</v>
      </c>
      <c r="G26" s="16" t="s">
        <v>95</v>
      </c>
      <c r="H26" s="17" t="str">
        <f t="shared" si="1"/>
        <v>3</v>
      </c>
      <c r="I26" s="15" t="s">
        <v>95</v>
      </c>
      <c r="J26" s="16" t="s">
        <v>12</v>
      </c>
      <c r="K26" s="17">
        <f t="shared" si="2"/>
        <v>0</v>
      </c>
      <c r="L26" s="15" t="s">
        <v>95</v>
      </c>
      <c r="M26" s="16" t="s">
        <v>12</v>
      </c>
      <c r="N26" s="17">
        <f t="shared" si="3"/>
        <v>0</v>
      </c>
      <c r="O26" s="15" t="s">
        <v>12</v>
      </c>
      <c r="P26" s="16" t="s">
        <v>95</v>
      </c>
      <c r="Q26" s="17" t="str">
        <f t="shared" si="4"/>
        <v>2</v>
      </c>
      <c r="R26" s="15" t="s">
        <v>95</v>
      </c>
      <c r="S26" s="16" t="s">
        <v>12</v>
      </c>
      <c r="T26" s="17">
        <f t="shared" si="12"/>
        <v>0</v>
      </c>
      <c r="U26" s="15" t="s">
        <v>12</v>
      </c>
      <c r="V26" s="16" t="s">
        <v>95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 t="str">
        <f t="shared" si="7"/>
        <v>2</v>
      </c>
      <c r="AD26" s="24"/>
      <c r="AE26" s="22"/>
      <c r="AF26" s="17"/>
      <c r="AG26" s="18">
        <f t="shared" si="16"/>
        <v>9</v>
      </c>
      <c r="AH26" s="19">
        <f>'26.Spieltag'!AI26</f>
        <v>407</v>
      </c>
      <c r="AI26" s="20">
        <f t="shared" si="17"/>
        <v>416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8">AJ27</f>
        <v>21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95</v>
      </c>
      <c r="T27" s="17">
        <f>IF(OR(EXACT($R$7,R27)*(EXACT($S$7,S27)))=TRUE,$AN$9,IF(($S$7-$R$7=S27-R27),$AN$8,IF(OR(EXACT($R$7&gt;$S$7,R27&gt;S27)*EXACT($R$7=$S$7,R27=S27)*EXACT($R$7&lt;$S$7,R27&lt;S27)),$AN$7,0)))*2</f>
        <v>10</v>
      </c>
      <c r="U27" s="15" t="s">
        <v>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14</v>
      </c>
      <c r="AH27" s="19">
        <f>'26.Spieltag'!AI27</f>
        <v>349</v>
      </c>
      <c r="AI27" s="20">
        <f t="shared" ref="AI27:AI32" si="28">AG27+AH27</f>
        <v>363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19"/>
        <v>2</v>
      </c>
      <c r="F28" s="15" t="s">
        <v>96</v>
      </c>
      <c r="G28" s="16" t="s">
        <v>95</v>
      </c>
      <c r="H28" s="17">
        <f t="shared" si="20"/>
        <v>0</v>
      </c>
      <c r="I28" s="15" t="s">
        <v>12</v>
      </c>
      <c r="J28" s="16" t="s">
        <v>96</v>
      </c>
      <c r="K28" s="17" t="str">
        <f t="shared" si="21"/>
        <v>3</v>
      </c>
      <c r="L28" s="15" t="s">
        <v>95</v>
      </c>
      <c r="M28" s="16" t="s">
        <v>12</v>
      </c>
      <c r="N28" s="17">
        <f t="shared" si="22"/>
        <v>0</v>
      </c>
      <c r="O28" s="15" t="s">
        <v>12</v>
      </c>
      <c r="P28" s="16" t="s">
        <v>95</v>
      </c>
      <c r="Q28" s="17" t="str">
        <f t="shared" si="23"/>
        <v>2</v>
      </c>
      <c r="R28" s="15" t="s">
        <v>96</v>
      </c>
      <c r="S28" s="16" t="s">
        <v>12</v>
      </c>
      <c r="T28" s="17">
        <f t="shared" si="12"/>
        <v>0</v>
      </c>
      <c r="U28" s="15" t="s">
        <v>95</v>
      </c>
      <c r="V28" s="16" t="s">
        <v>95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12</v>
      </c>
      <c r="AB28" s="16" t="s">
        <v>2</v>
      </c>
      <c r="AC28" s="17" t="str">
        <f t="shared" si="26"/>
        <v>2</v>
      </c>
      <c r="AD28" s="24"/>
      <c r="AE28" s="22"/>
      <c r="AF28" s="17"/>
      <c r="AG28" s="18">
        <f t="shared" si="27"/>
        <v>11</v>
      </c>
      <c r="AH28" s="19">
        <f>'26.Spieltag'!AI28</f>
        <v>302</v>
      </c>
      <c r="AI28" s="20">
        <f t="shared" si="28"/>
        <v>313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95</v>
      </c>
      <c r="D29" s="16" t="s">
        <v>95</v>
      </c>
      <c r="E29" s="17">
        <f t="shared" si="19"/>
        <v>0</v>
      </c>
      <c r="F29" s="15" t="s">
        <v>12</v>
      </c>
      <c r="G29" s="16" t="s">
        <v>95</v>
      </c>
      <c r="H29" s="17" t="str">
        <f t="shared" si="20"/>
        <v>3</v>
      </c>
      <c r="I29" s="15" t="s">
        <v>12</v>
      </c>
      <c r="J29" s="16" t="s">
        <v>95</v>
      </c>
      <c r="K29" s="17" t="str">
        <f t="shared" si="21"/>
        <v>2</v>
      </c>
      <c r="L29" s="15" t="s">
        <v>2</v>
      </c>
      <c r="M29" s="16" t="s">
        <v>95</v>
      </c>
      <c r="N29" s="17" t="str">
        <f t="shared" si="22"/>
        <v>2</v>
      </c>
      <c r="O29" s="15" t="s">
        <v>12</v>
      </c>
      <c r="P29" s="16" t="s">
        <v>95</v>
      </c>
      <c r="Q29" s="17" t="str">
        <f t="shared" si="23"/>
        <v>2</v>
      </c>
      <c r="R29" s="15" t="s">
        <v>96</v>
      </c>
      <c r="S29" s="16" t="s">
        <v>95</v>
      </c>
      <c r="T29" s="17">
        <f t="shared" si="12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2</v>
      </c>
      <c r="AD29" s="24"/>
      <c r="AE29" s="22"/>
      <c r="AF29" s="17"/>
      <c r="AG29" s="18">
        <f t="shared" si="27"/>
        <v>11</v>
      </c>
      <c r="AH29" s="19">
        <f>'26.Spieltag'!AI29</f>
        <v>440</v>
      </c>
      <c r="AI29" s="20">
        <f t="shared" si="28"/>
        <v>451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20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19"/>
        <v>3</v>
      </c>
      <c r="F30" s="15" t="s">
        <v>12</v>
      </c>
      <c r="G30" s="16" t="s">
        <v>12</v>
      </c>
      <c r="H30" s="17">
        <f t="shared" si="20"/>
        <v>0</v>
      </c>
      <c r="I30" s="15" t="s">
        <v>95</v>
      </c>
      <c r="J30" s="16" t="s">
        <v>96</v>
      </c>
      <c r="K30" s="17" t="str">
        <f t="shared" si="21"/>
        <v>2</v>
      </c>
      <c r="L30" s="15" t="s">
        <v>95</v>
      </c>
      <c r="M30" s="16" t="s">
        <v>12</v>
      </c>
      <c r="N30" s="17">
        <f t="shared" si="22"/>
        <v>0</v>
      </c>
      <c r="O30" s="15" t="s">
        <v>12</v>
      </c>
      <c r="P30" s="16" t="s">
        <v>2</v>
      </c>
      <c r="Q30" s="17">
        <f t="shared" si="23"/>
        <v>0</v>
      </c>
      <c r="R30" s="15" t="s">
        <v>95</v>
      </c>
      <c r="S30" s="16" t="s">
        <v>12</v>
      </c>
      <c r="T30" s="17">
        <f t="shared" si="12"/>
        <v>0</v>
      </c>
      <c r="U30" s="15" t="s">
        <v>2</v>
      </c>
      <c r="V30" s="16" t="s">
        <v>96</v>
      </c>
      <c r="W30" s="17">
        <f t="shared" si="24"/>
        <v>0</v>
      </c>
      <c r="X30" s="15" t="s">
        <v>12</v>
      </c>
      <c r="Y30" s="16" t="s">
        <v>95</v>
      </c>
      <c r="Z30" s="17">
        <f t="shared" si="25"/>
        <v>0</v>
      </c>
      <c r="AA30" s="15" t="s">
        <v>96</v>
      </c>
      <c r="AB30" s="16" t="s">
        <v>96</v>
      </c>
      <c r="AC30" s="17">
        <f t="shared" si="26"/>
        <v>0</v>
      </c>
      <c r="AD30" s="24"/>
      <c r="AE30" s="22"/>
      <c r="AF30" s="17"/>
      <c r="AG30" s="18">
        <f t="shared" si="27"/>
        <v>5</v>
      </c>
      <c r="AH30" s="19">
        <f>'26.Spieltag'!AI30</f>
        <v>359</v>
      </c>
      <c r="AI30" s="20">
        <f t="shared" si="28"/>
        <v>364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9"/>
        <v>2</v>
      </c>
      <c r="F31" s="15" t="s">
        <v>12</v>
      </c>
      <c r="G31" s="16" t="s">
        <v>96</v>
      </c>
      <c r="H31" s="17" t="str">
        <f t="shared" si="20"/>
        <v>2</v>
      </c>
      <c r="I31" s="15" t="s">
        <v>95</v>
      </c>
      <c r="J31" s="16" t="s">
        <v>95</v>
      </c>
      <c r="K31" s="17">
        <f t="shared" si="21"/>
        <v>0</v>
      </c>
      <c r="L31" s="15" t="s">
        <v>12</v>
      </c>
      <c r="M31" s="16" t="s">
        <v>96</v>
      </c>
      <c r="N31" s="17" t="str">
        <f t="shared" si="22"/>
        <v>2</v>
      </c>
      <c r="O31" s="15" t="s">
        <v>12</v>
      </c>
      <c r="P31" s="16" t="s">
        <v>95</v>
      </c>
      <c r="Q31" s="17" t="str">
        <f t="shared" si="23"/>
        <v>2</v>
      </c>
      <c r="R31" s="15" t="s">
        <v>95</v>
      </c>
      <c r="S31" s="16" t="s">
        <v>2</v>
      </c>
      <c r="T31" s="17">
        <f t="shared" si="12"/>
        <v>0</v>
      </c>
      <c r="U31" s="15" t="s">
        <v>12</v>
      </c>
      <c r="V31" s="16" t="s">
        <v>95</v>
      </c>
      <c r="W31" s="17">
        <f t="shared" si="24"/>
        <v>0</v>
      </c>
      <c r="X31" s="15" t="s">
        <v>95</v>
      </c>
      <c r="Y31" s="16" t="s">
        <v>95</v>
      </c>
      <c r="Z31" s="17">
        <f t="shared" si="25"/>
        <v>0</v>
      </c>
      <c r="AA31" s="15" t="s">
        <v>95</v>
      </c>
      <c r="AB31" s="16" t="s">
        <v>12</v>
      </c>
      <c r="AC31" s="17" t="str">
        <f t="shared" si="26"/>
        <v>2</v>
      </c>
      <c r="AD31" s="24"/>
      <c r="AE31" s="22"/>
      <c r="AF31" s="17"/>
      <c r="AG31" s="18">
        <f t="shared" si="27"/>
        <v>10</v>
      </c>
      <c r="AH31" s="19">
        <f>'26.Spieltag'!AI31</f>
        <v>451</v>
      </c>
      <c r="AI31" s="20">
        <f t="shared" si="28"/>
        <v>461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2</v>
      </c>
      <c r="F32" s="15" t="s">
        <v>2</v>
      </c>
      <c r="G32" s="16" t="s">
        <v>95</v>
      </c>
      <c r="H32" s="17" t="str">
        <f t="shared" si="20"/>
        <v>2</v>
      </c>
      <c r="I32" s="15" t="s">
        <v>2</v>
      </c>
      <c r="J32" s="16" t="s">
        <v>96</v>
      </c>
      <c r="K32" s="17" t="str">
        <f t="shared" si="21"/>
        <v>2</v>
      </c>
      <c r="L32" s="15" t="s">
        <v>12</v>
      </c>
      <c r="M32" s="16" t="s">
        <v>95</v>
      </c>
      <c r="N32" s="17" t="str">
        <f t="shared" si="22"/>
        <v>5</v>
      </c>
      <c r="O32" s="15" t="s">
        <v>95</v>
      </c>
      <c r="P32" s="16" t="s">
        <v>96</v>
      </c>
      <c r="Q32" s="17" t="str">
        <f t="shared" si="23"/>
        <v>2</v>
      </c>
      <c r="R32" s="15" t="s">
        <v>95</v>
      </c>
      <c r="S32" s="16" t="s">
        <v>12</v>
      </c>
      <c r="T32" s="17">
        <f t="shared" si="12"/>
        <v>0</v>
      </c>
      <c r="U32" s="15" t="s">
        <v>12</v>
      </c>
      <c r="V32" s="16" t="s">
        <v>96</v>
      </c>
      <c r="W32" s="17">
        <f t="shared" si="24"/>
        <v>0</v>
      </c>
      <c r="X32" s="15" t="s">
        <v>12</v>
      </c>
      <c r="Y32" s="16" t="s">
        <v>2</v>
      </c>
      <c r="Z32" s="17" t="str">
        <f t="shared" si="25"/>
        <v>2</v>
      </c>
      <c r="AA32" s="15" t="s">
        <v>12</v>
      </c>
      <c r="AB32" s="16" t="s">
        <v>95</v>
      </c>
      <c r="AC32" s="17">
        <f t="shared" si="26"/>
        <v>0</v>
      </c>
      <c r="AD32" s="24"/>
      <c r="AE32" s="22"/>
      <c r="AF32" s="17"/>
      <c r="AG32" s="18">
        <f t="shared" si="27"/>
        <v>15</v>
      </c>
      <c r="AH32" s="19">
        <f>'26.Spieltag'!AI32</f>
        <v>350</v>
      </c>
      <c r="AI32" s="20">
        <f t="shared" si="28"/>
        <v>365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12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2</v>
      </c>
      <c r="L33" s="15" t="s">
        <v>12</v>
      </c>
      <c r="M33" s="16" t="s">
        <v>95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 t="s">
        <v>95</v>
      </c>
      <c r="P33" s="16" t="s">
        <v>12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96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36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7">E33+H33+K33+N33+Q33+T33+W33+Z33+AC33+AF33</f>
        <v>11</v>
      </c>
      <c r="AH33" s="19">
        <f>'26.Spieltag'!AI33</f>
        <v>397</v>
      </c>
      <c r="AI33" s="20">
        <f t="shared" ref="AI33" si="38">AG33+AH33</f>
        <v>408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95</v>
      </c>
      <c r="D34" s="16" t="s">
        <v>2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12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 t="str">
        <f t="shared" ref="Q34" si="45">IF(OR(EXACT($O$7,O34)*(EXACT($P$7,P34)))=TRUE,$AN$9,IF(($P$7-$O$7=P34-O34),$AN$8,IF(OR(EXACT($O$7&gt;$P$7,O34&gt;P34)*EXACT($O$7=$P$7,O34=P34)*EXACT($O$7&lt;$P$7,O34&lt;P34)),$AN$7,0)))</f>
        <v>2</v>
      </c>
      <c r="R34" s="15" t="s">
        <v>95</v>
      </c>
      <c r="S34" s="16" t="s">
        <v>12</v>
      </c>
      <c r="T34" s="17">
        <f t="shared" si="12"/>
        <v>0</v>
      </c>
      <c r="U34" s="15" t="s">
        <v>2</v>
      </c>
      <c r="V34" s="16" t="s">
        <v>96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2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</v>
      </c>
      <c r="AH34" s="19">
        <f>'26.Spieltag'!AI34</f>
        <v>203</v>
      </c>
      <c r="AI34" s="20">
        <f t="shared" ref="AI34" si="50">AG34+AH34</f>
        <v>205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1" priority="1">
      <formula>($AG8&gt;40)</formula>
    </cfRule>
  </conditionalFormatting>
  <conditionalFormatting sqref="C4 I4 L4 O4 R4 U4 X4 AA4 C6 F6 I6 L6 R6 U6 X6 AA6">
    <cfRule type="cellIs" dxfId="40" priority="4" operator="equal">
      <formula>"Schalke 04"</formula>
    </cfRule>
  </conditionalFormatting>
  <conditionalFormatting sqref="F4 O6">
    <cfRule type="cellIs" dxfId="39" priority="3" operator="equal">
      <formula>"Schalke 04"</formula>
    </cfRule>
  </conditionalFormatting>
  <conditionalFormatting sqref="AG1:AG1048576">
    <cfRule type="top10" dxfId="38" priority="5" rank="3"/>
  </conditionalFormatting>
  <conditionalFormatting sqref="AK6:AK9">
    <cfRule type="top10" dxfId="37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workbookViewId="0">
      <selection activeCell="AF8" sqref="A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41</v>
      </c>
      <c r="B4" s="14"/>
      <c r="C4" s="14" t="s">
        <v>62</v>
      </c>
      <c r="F4" s="14" t="s">
        <v>60</v>
      </c>
      <c r="I4" s="14" t="s">
        <v>94</v>
      </c>
      <c r="L4" s="14" t="s">
        <v>93</v>
      </c>
      <c r="O4" s="14" t="s">
        <v>92</v>
      </c>
      <c r="R4" s="14" t="s">
        <v>61</v>
      </c>
      <c r="U4" s="14" t="s">
        <v>63</v>
      </c>
      <c r="X4" s="14" t="s">
        <v>11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R5" s="11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57</v>
      </c>
      <c r="I6" s="14" t="s">
        <v>68</v>
      </c>
      <c r="L6" s="14" t="s">
        <v>56</v>
      </c>
      <c r="O6" s="14" t="s">
        <v>67</v>
      </c>
      <c r="R6" s="14" t="s">
        <v>66</v>
      </c>
      <c r="U6" s="14" t="s">
        <v>58</v>
      </c>
      <c r="X6" s="14" t="s">
        <v>59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IF(OR(EXACT($X$7,X8)*(EXACT($Y$7,Y8)))=TRUE,$AN$9,IF(($Y$7-$X$7=Y8-X8),$AN$8,IF(OR(EXACT($X$7&gt;$Y$7,X8&gt;Y8)*EXACT($X$7=$Y$7,X8=Y8)*EXACT($X$7&lt;$Y$7,X8&lt;Y8)),$AN$7,0)))*4</f>
        <v>12</v>
      </c>
      <c r="AA8" s="15" t="s">
        <v>95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14</v>
      </c>
      <c r="AH8" s="19">
        <f>'27.Spieltag'!AI8</f>
        <v>454</v>
      </c>
      <c r="AI8" s="20">
        <f t="shared" ref="AI8:AI18" si="9">AG8+AH8</f>
        <v>468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95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12</v>
      </c>
      <c r="N9" s="17" t="str">
        <f t="shared" si="3"/>
        <v>3</v>
      </c>
      <c r="O9" s="15" t="s">
        <v>12</v>
      </c>
      <c r="P9" s="16" t="s">
        <v>96</v>
      </c>
      <c r="Q9" s="17">
        <f t="shared" si="4"/>
        <v>0</v>
      </c>
      <c r="R9" s="15" t="s">
        <v>12</v>
      </c>
      <c r="S9" s="16" t="s">
        <v>95</v>
      </c>
      <c r="T9" s="17">
        <f t="shared" si="5"/>
        <v>0</v>
      </c>
      <c r="U9" s="15" t="s">
        <v>12</v>
      </c>
      <c r="V9" s="16" t="s">
        <v>12</v>
      </c>
      <c r="W9" s="17">
        <f t="shared" si="6"/>
        <v>0</v>
      </c>
      <c r="X9" s="15" t="s">
        <v>12</v>
      </c>
      <c r="Y9" s="16" t="s">
        <v>95</v>
      </c>
      <c r="Z9" s="17">
        <f t="shared" ref="Z9:Z34" si="12">IF(OR(EXACT($X$7,X9)*(EXACT($Y$7,Y9)))=TRUE,$AN$9,IF(($Y$7-$X$7=Y9-X9),$AN$8,IF(OR(EXACT($X$7&gt;$Y$7,X9&gt;Y9)*EXACT($X$7=$Y$7,X9=Y9)*EXACT($X$7&lt;$Y$7,X9&lt;Y9)),$AN$7,0)))*4</f>
        <v>12</v>
      </c>
      <c r="AA9" s="15" t="s">
        <v>95</v>
      </c>
      <c r="AB9" s="16" t="s">
        <v>95</v>
      </c>
      <c r="AC9" s="17" t="str">
        <f t="shared" si="7"/>
        <v>5</v>
      </c>
      <c r="AD9" s="24"/>
      <c r="AE9" s="22"/>
      <c r="AF9" s="17"/>
      <c r="AG9" s="18">
        <f t="shared" si="8"/>
        <v>22</v>
      </c>
      <c r="AH9" s="19">
        <f>'27.Spieltag'!AI9</f>
        <v>356</v>
      </c>
      <c r="AI9" s="20">
        <f t="shared" si="9"/>
        <v>378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 t="str">
        <f t="shared" si="2"/>
        <v>5</v>
      </c>
      <c r="L10" s="15" t="s">
        <v>95</v>
      </c>
      <c r="M10" s="16" t="s">
        <v>12</v>
      </c>
      <c r="N10" s="17" t="str">
        <f t="shared" si="3"/>
        <v>3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12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24</v>
      </c>
      <c r="AH10" s="19">
        <f>'27.Spieltag'!AI10</f>
        <v>486</v>
      </c>
      <c r="AI10" s="20">
        <f t="shared" si="9"/>
        <v>510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2</v>
      </c>
      <c r="F11" s="15" t="s">
        <v>95</v>
      </c>
      <c r="G11" s="16" t="s">
        <v>12</v>
      </c>
      <c r="H11" s="17">
        <f t="shared" si="1"/>
        <v>0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96</v>
      </c>
      <c r="N11" s="17">
        <f t="shared" si="3"/>
        <v>0</v>
      </c>
      <c r="O11" s="15" t="s">
        <v>12</v>
      </c>
      <c r="P11" s="16" t="s">
        <v>12</v>
      </c>
      <c r="Q11" s="17" t="str">
        <f t="shared" si="4"/>
        <v>3</v>
      </c>
      <c r="R11" s="15" t="s">
        <v>12</v>
      </c>
      <c r="S11" s="16" t="s">
        <v>2</v>
      </c>
      <c r="T11" s="17">
        <f t="shared" si="5"/>
        <v>0</v>
      </c>
      <c r="U11" s="15" t="s">
        <v>96</v>
      </c>
      <c r="V11" s="16" t="s">
        <v>12</v>
      </c>
      <c r="W11" s="17" t="str">
        <f t="shared" si="6"/>
        <v>5</v>
      </c>
      <c r="X11" s="15" t="s">
        <v>95</v>
      </c>
      <c r="Y11" s="16" t="s">
        <v>96</v>
      </c>
      <c r="Z11" s="17">
        <f t="shared" si="12"/>
        <v>20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30</v>
      </c>
      <c r="AH11" s="19">
        <f>'27.Spieltag'!AI11</f>
        <v>428</v>
      </c>
      <c r="AI11" s="20">
        <f t="shared" si="9"/>
        <v>458</v>
      </c>
      <c r="AJ11" s="21">
        <f t="shared" si="10"/>
        <v>9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96</v>
      </c>
      <c r="H12" s="17" t="str">
        <f t="shared" si="1"/>
        <v>2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 t="str">
        <f t="shared" si="5"/>
        <v>5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>
        <f t="shared" si="12"/>
        <v>8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17</v>
      </c>
      <c r="AH12" s="19">
        <f>'27.Spieltag'!AI12</f>
        <v>418</v>
      </c>
      <c r="AI12" s="20">
        <f t="shared" si="9"/>
        <v>435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/>
      <c r="J13" s="16"/>
      <c r="K13" s="17"/>
      <c r="L13" s="15" t="s">
        <v>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96</v>
      </c>
      <c r="V13" s="16" t="s">
        <v>2</v>
      </c>
      <c r="W13" s="17" t="str">
        <f t="shared" si="6"/>
        <v>2</v>
      </c>
      <c r="X13" s="15" t="s">
        <v>12</v>
      </c>
      <c r="Y13" s="16" t="s">
        <v>96</v>
      </c>
      <c r="Z13" s="17">
        <f t="shared" si="12"/>
        <v>8</v>
      </c>
      <c r="AA13" s="15" t="s">
        <v>95</v>
      </c>
      <c r="AB13" s="16" t="s">
        <v>95</v>
      </c>
      <c r="AC13" s="17" t="str">
        <f t="shared" si="7"/>
        <v>5</v>
      </c>
      <c r="AD13" s="24"/>
      <c r="AE13" s="22"/>
      <c r="AF13" s="17"/>
      <c r="AG13" s="18">
        <f t="shared" si="8"/>
        <v>18</v>
      </c>
      <c r="AH13" s="19">
        <f>'27.Spieltag'!AI13</f>
        <v>346</v>
      </c>
      <c r="AI13" s="20">
        <f t="shared" si="9"/>
        <v>364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>
        <f t="shared" si="12"/>
        <v>0</v>
      </c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'27.Spieltag'!AI14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95</v>
      </c>
      <c r="J15" s="16" t="s">
        <v>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3</v>
      </c>
      <c r="O15" s="15" t="s">
        <v>12</v>
      </c>
      <c r="P15" s="16" t="s">
        <v>95</v>
      </c>
      <c r="Q15" s="17">
        <f t="shared" si="4"/>
        <v>0</v>
      </c>
      <c r="R15" s="15" t="s">
        <v>96</v>
      </c>
      <c r="S15" s="16" t="s">
        <v>12</v>
      </c>
      <c r="T15" s="17">
        <f t="shared" si="5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12</v>
      </c>
      <c r="Y15" s="16" t="s">
        <v>95</v>
      </c>
      <c r="Z15" s="17">
        <f t="shared" si="12"/>
        <v>12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'27.Spieltag'!AI15</f>
        <v>473</v>
      </c>
      <c r="AI15" s="20">
        <f t="shared" si="9"/>
        <v>493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si="11"/>
        <v>2</v>
      </c>
      <c r="F16" s="15" t="s">
        <v>2</v>
      </c>
      <c r="G16" s="16" t="s">
        <v>95</v>
      </c>
      <c r="H16" s="17" t="str">
        <f t="shared" si="1"/>
        <v>2</v>
      </c>
      <c r="I16" s="15" t="s">
        <v>95</v>
      </c>
      <c r="J16" s="16" t="s">
        <v>95</v>
      </c>
      <c r="K16" s="17">
        <f t="shared" si="2"/>
        <v>0</v>
      </c>
      <c r="L16" s="15" t="s">
        <v>12</v>
      </c>
      <c r="M16" s="16" t="s">
        <v>12</v>
      </c>
      <c r="N16" s="17">
        <f t="shared" si="3"/>
        <v>0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 t="str">
        <f t="shared" si="5"/>
        <v>5</v>
      </c>
      <c r="U16" s="15" t="s">
        <v>95</v>
      </c>
      <c r="V16" s="16" t="s">
        <v>95</v>
      </c>
      <c r="W16" s="17">
        <f t="shared" si="6"/>
        <v>0</v>
      </c>
      <c r="X16" s="15" t="s">
        <v>97</v>
      </c>
      <c r="Y16" s="16" t="s">
        <v>95</v>
      </c>
      <c r="Z16" s="17">
        <f t="shared" si="12"/>
        <v>8</v>
      </c>
      <c r="AA16" s="15" t="s">
        <v>95</v>
      </c>
      <c r="AB16" s="16" t="s">
        <v>12</v>
      </c>
      <c r="AC16" s="17">
        <f t="shared" si="7"/>
        <v>0</v>
      </c>
      <c r="AD16" s="24"/>
      <c r="AE16" s="22"/>
      <c r="AF16" s="17"/>
      <c r="AG16" s="18">
        <f t="shared" si="8"/>
        <v>17</v>
      </c>
      <c r="AH16" s="19">
        <f>'27.Spieltag'!AI16</f>
        <v>412</v>
      </c>
      <c r="AI16" s="20">
        <f t="shared" si="9"/>
        <v>429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2</v>
      </c>
      <c r="G17" s="16" t="s">
        <v>95</v>
      </c>
      <c r="H17" s="17" t="str">
        <f t="shared" si="1"/>
        <v>2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12</v>
      </c>
      <c r="P17" s="16" t="s">
        <v>95</v>
      </c>
      <c r="Q17" s="17">
        <f t="shared" si="4"/>
        <v>0</v>
      </c>
      <c r="R17" s="15" t="s">
        <v>12</v>
      </c>
      <c r="S17" s="16" t="s">
        <v>2</v>
      </c>
      <c r="T17" s="17">
        <f t="shared" si="5"/>
        <v>0</v>
      </c>
      <c r="U17" s="15" t="s">
        <v>95</v>
      </c>
      <c r="V17" s="16" t="s">
        <v>12</v>
      </c>
      <c r="W17" s="17" t="str">
        <f t="shared" si="6"/>
        <v>2</v>
      </c>
      <c r="X17" s="15" t="s">
        <v>12</v>
      </c>
      <c r="Y17" s="16" t="s">
        <v>96</v>
      </c>
      <c r="Z17" s="17">
        <f t="shared" si="12"/>
        <v>8</v>
      </c>
      <c r="AA17" s="15" t="s">
        <v>95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12</v>
      </c>
      <c r="AH17" s="19">
        <f>'27.Spieltag'!AI17</f>
        <v>368</v>
      </c>
      <c r="AI17" s="20">
        <f t="shared" si="9"/>
        <v>380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16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12</v>
      </c>
      <c r="G18" s="16" t="s">
        <v>95</v>
      </c>
      <c r="H18" s="17" t="str">
        <f t="shared" si="1"/>
        <v>2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4"/>
        <v>0</v>
      </c>
      <c r="R18" s="15" t="s">
        <v>95</v>
      </c>
      <c r="S18" s="16" t="s">
        <v>12</v>
      </c>
      <c r="T18" s="17">
        <f t="shared" si="5"/>
        <v>0</v>
      </c>
      <c r="U18" s="15" t="s">
        <v>12</v>
      </c>
      <c r="V18" s="16" t="s">
        <v>12</v>
      </c>
      <c r="W18" s="17">
        <f t="shared" si="6"/>
        <v>0</v>
      </c>
      <c r="X18" s="15" t="s">
        <v>2</v>
      </c>
      <c r="Y18" s="16" t="s">
        <v>95</v>
      </c>
      <c r="Z18" s="17">
        <f t="shared" si="12"/>
        <v>8</v>
      </c>
      <c r="AA18" s="15" t="s">
        <v>96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'27.Spieltag'!AI18</f>
        <v>422</v>
      </c>
      <c r="AI18" s="20">
        <f t="shared" si="9"/>
        <v>434</v>
      </c>
      <c r="AJ18" s="21">
        <f t="shared" si="10"/>
        <v>16</v>
      </c>
      <c r="AK18" s="1"/>
    </row>
    <row r="19" spans="1:37" ht="24.95" customHeight="1" thickBot="1" x14ac:dyDescent="0.25">
      <c r="A19" s="25">
        <f t="shared" ref="A19:A26" si="13">AJ19</f>
        <v>8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12</v>
      </c>
      <c r="G19" s="16" t="s">
        <v>95</v>
      </c>
      <c r="H19" s="17" t="str">
        <f t="shared" si="1"/>
        <v>2</v>
      </c>
      <c r="I19" s="15" t="s">
        <v>95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 t="str">
        <f t="shared" si="3"/>
        <v>3</v>
      </c>
      <c r="O19" s="15" t="s">
        <v>12</v>
      </c>
      <c r="P19" s="16" t="s">
        <v>96</v>
      </c>
      <c r="Q19" s="17">
        <f t="shared" si="4"/>
        <v>0</v>
      </c>
      <c r="R19" s="15" t="s">
        <v>95</v>
      </c>
      <c r="S19" s="16" t="s">
        <v>95</v>
      </c>
      <c r="T19" s="17" t="str">
        <f t="shared" si="5"/>
        <v>5</v>
      </c>
      <c r="U19" s="15" t="s">
        <v>12</v>
      </c>
      <c r="V19" s="16" t="s">
        <v>12</v>
      </c>
      <c r="W19" s="17">
        <f t="shared" si="6"/>
        <v>0</v>
      </c>
      <c r="X19" s="15" t="s">
        <v>12</v>
      </c>
      <c r="Y19" s="16" t="s">
        <v>95</v>
      </c>
      <c r="Z19" s="17">
        <f t="shared" si="12"/>
        <v>12</v>
      </c>
      <c r="AA19" s="15" t="s">
        <v>95</v>
      </c>
      <c r="AB19" s="16" t="s">
        <v>95</v>
      </c>
      <c r="AC19" s="17" t="str">
        <f t="shared" si="7"/>
        <v>5</v>
      </c>
      <c r="AD19" s="24"/>
      <c r="AE19" s="22"/>
      <c r="AF19" s="17"/>
      <c r="AG19" s="18">
        <f t="shared" ref="AG19:AG23" si="14">E19+H19+K19+N19+Q19+T19+W19+Z19+AC19+AF19</f>
        <v>29</v>
      </c>
      <c r="AH19" s="19">
        <f>'27.Spieltag'!AI19</f>
        <v>430</v>
      </c>
      <c r="AI19" s="20">
        <f t="shared" ref="AI19:AI23" si="15">AG19+AH19</f>
        <v>459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2</v>
      </c>
      <c r="F20" s="15" t="s">
        <v>2</v>
      </c>
      <c r="G20" s="16" t="s">
        <v>95</v>
      </c>
      <c r="H20" s="17" t="str">
        <f t="shared" si="1"/>
        <v>2</v>
      </c>
      <c r="I20" s="15" t="s">
        <v>95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12</v>
      </c>
      <c r="S20" s="16" t="s">
        <v>96</v>
      </c>
      <c r="T20" s="17">
        <f t="shared" si="5"/>
        <v>0</v>
      </c>
      <c r="U20" s="15" t="s">
        <v>95</v>
      </c>
      <c r="V20" s="16" t="s">
        <v>12</v>
      </c>
      <c r="W20" s="17" t="str">
        <f t="shared" si="6"/>
        <v>2</v>
      </c>
      <c r="X20" s="15" t="s">
        <v>2</v>
      </c>
      <c r="Y20" s="16" t="s">
        <v>96</v>
      </c>
      <c r="Z20" s="17">
        <f t="shared" si="12"/>
        <v>8</v>
      </c>
      <c r="AA20" s="15" t="s">
        <v>95</v>
      </c>
      <c r="AB20" s="16" t="s">
        <v>12</v>
      </c>
      <c r="AC20" s="17">
        <f t="shared" si="7"/>
        <v>0</v>
      </c>
      <c r="AD20" s="24"/>
      <c r="AE20" s="22"/>
      <c r="AF20" s="17"/>
      <c r="AG20" s="18">
        <f t="shared" si="14"/>
        <v>14</v>
      </c>
      <c r="AH20" s="19">
        <f>'27.Spieltag'!AI20</f>
        <v>433</v>
      </c>
      <c r="AI20" s="20">
        <f t="shared" si="15"/>
        <v>447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>
        <f t="shared" si="11"/>
        <v>0</v>
      </c>
      <c r="F21" s="15" t="s">
        <v>2</v>
      </c>
      <c r="G21" s="16" t="s">
        <v>95</v>
      </c>
      <c r="H21" s="17" t="str">
        <f t="shared" si="1"/>
        <v>2</v>
      </c>
      <c r="I21" s="15" t="s">
        <v>95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95</v>
      </c>
      <c r="Q21" s="17" t="str">
        <f t="shared" si="4"/>
        <v>3</v>
      </c>
      <c r="R21" s="15" t="s">
        <v>12</v>
      </c>
      <c r="S21" s="16" t="s">
        <v>12</v>
      </c>
      <c r="T21" s="17" t="str">
        <f t="shared" si="5"/>
        <v>3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95</v>
      </c>
      <c r="Z21" s="17">
        <f t="shared" si="12"/>
        <v>12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 t="shared" si="14"/>
        <v>20</v>
      </c>
      <c r="AH21" s="19">
        <f>'27.Spieltag'!AI21</f>
        <v>468</v>
      </c>
      <c r="AI21" s="20">
        <f t="shared" si="15"/>
        <v>488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9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96</v>
      </c>
      <c r="H22" s="17" t="str">
        <f t="shared" si="1"/>
        <v>2</v>
      </c>
      <c r="I22" s="15" t="s">
        <v>12</v>
      </c>
      <c r="J22" s="16" t="s">
        <v>95</v>
      </c>
      <c r="K22" s="17" t="str">
        <f t="shared" si="2"/>
        <v>5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2</v>
      </c>
      <c r="Y22" s="16" t="s">
        <v>95</v>
      </c>
      <c r="Z22" s="17">
        <f t="shared" si="12"/>
        <v>8</v>
      </c>
      <c r="AA22" s="15" t="s">
        <v>95</v>
      </c>
      <c r="AB22" s="16" t="s">
        <v>96</v>
      </c>
      <c r="AC22" s="17">
        <f t="shared" si="7"/>
        <v>0</v>
      </c>
      <c r="AD22" s="24"/>
      <c r="AE22" s="22"/>
      <c r="AF22" s="17"/>
      <c r="AG22" s="18">
        <f t="shared" si="14"/>
        <v>17</v>
      </c>
      <c r="AH22" s="19">
        <f>'27.Spieltag'!AI22</f>
        <v>441</v>
      </c>
      <c r="AI22" s="20">
        <f t="shared" si="15"/>
        <v>458</v>
      </c>
      <c r="AJ22" s="21">
        <f t="shared" si="10"/>
        <v>9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>
        <f t="shared" si="12"/>
        <v>0</v>
      </c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'27.Spieltag'!AI23</f>
        <v>290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14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2</v>
      </c>
      <c r="G24" s="16" t="s">
        <v>12</v>
      </c>
      <c r="H24" s="17" t="str">
        <f t="shared" si="1"/>
        <v>2</v>
      </c>
      <c r="I24" s="15" t="s">
        <v>95</v>
      </c>
      <c r="J24" s="16" t="s">
        <v>95</v>
      </c>
      <c r="K24" s="17">
        <f t="shared" si="2"/>
        <v>0</v>
      </c>
      <c r="L24" s="15" t="s">
        <v>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95</v>
      </c>
      <c r="T24" s="17">
        <f t="shared" si="5"/>
        <v>0</v>
      </c>
      <c r="U24" s="15" t="s">
        <v>95</v>
      </c>
      <c r="V24" s="16" t="s">
        <v>96</v>
      </c>
      <c r="W24" s="17">
        <f t="shared" si="6"/>
        <v>0</v>
      </c>
      <c r="X24" s="15" t="s">
        <v>2</v>
      </c>
      <c r="Y24" s="16" t="s">
        <v>95</v>
      </c>
      <c r="Z24" s="17">
        <f t="shared" si="12"/>
        <v>8</v>
      </c>
      <c r="AA24" s="15" t="s">
        <v>95</v>
      </c>
      <c r="AB24" s="16" t="s">
        <v>95</v>
      </c>
      <c r="AC24" s="17" t="str">
        <f t="shared" si="7"/>
        <v>5</v>
      </c>
      <c r="AD24" s="24"/>
      <c r="AE24" s="22"/>
      <c r="AF24" s="17"/>
      <c r="AG24" s="18">
        <f t="shared" ref="AG24:AG26" si="16">E24+H24+K24+N24+Q24+T24+W24+Z24+AC24+AF24</f>
        <v>15</v>
      </c>
      <c r="AH24" s="19">
        <f>'27.Spieltag'!AI24</f>
        <v>420</v>
      </c>
      <c r="AI24" s="20">
        <f t="shared" ref="AI24:AI26" si="17">AG24+AH24</f>
        <v>435</v>
      </c>
      <c r="AJ24" s="21">
        <f t="shared" si="10"/>
        <v>14</v>
      </c>
      <c r="AK24" s="1"/>
    </row>
    <row r="25" spans="1:37" ht="28.15" customHeight="1" thickBot="1" x14ac:dyDescent="0.25">
      <c r="A25" s="25">
        <f t="shared" si="13"/>
        <v>7</v>
      </c>
      <c r="B25" s="18" t="str">
        <f>'1.Spieltag'!B25</f>
        <v>ReneMause</v>
      </c>
      <c r="C25" s="15" t="s">
        <v>95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 t="str">
        <f t="shared" si="1"/>
        <v>2</v>
      </c>
      <c r="I25" s="15" t="s">
        <v>96</v>
      </c>
      <c r="J25" s="16" t="s">
        <v>12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95</v>
      </c>
      <c r="V25" s="16" t="s">
        <v>96</v>
      </c>
      <c r="W25" s="17">
        <f t="shared" si="6"/>
        <v>0</v>
      </c>
      <c r="X25" s="15" t="s">
        <v>95</v>
      </c>
      <c r="Y25" s="16" t="s">
        <v>96</v>
      </c>
      <c r="Z25" s="17">
        <f t="shared" si="12"/>
        <v>20</v>
      </c>
      <c r="AA25" s="15" t="s">
        <v>96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22</v>
      </c>
      <c r="AH25" s="19">
        <f>'27.Spieltag'!AI25</f>
        <v>439</v>
      </c>
      <c r="AI25" s="20">
        <f t="shared" si="17"/>
        <v>461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2</v>
      </c>
      <c r="K26" s="17">
        <f t="shared" si="2"/>
        <v>0</v>
      </c>
      <c r="L26" s="15" t="s">
        <v>12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95</v>
      </c>
      <c r="S26" s="16" t="s">
        <v>95</v>
      </c>
      <c r="T26" s="17" t="str">
        <f t="shared" si="5"/>
        <v>5</v>
      </c>
      <c r="U26" s="15" t="s">
        <v>96</v>
      </c>
      <c r="V26" s="16" t="s">
        <v>12</v>
      </c>
      <c r="W26" s="17" t="str">
        <f t="shared" si="6"/>
        <v>5</v>
      </c>
      <c r="X26" s="15" t="s">
        <v>12</v>
      </c>
      <c r="Y26" s="16" t="s">
        <v>96</v>
      </c>
      <c r="Z26" s="17">
        <f t="shared" si="12"/>
        <v>8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6"/>
        <v>21</v>
      </c>
      <c r="AH26" s="19">
        <f>'27.Spieltag'!AI26</f>
        <v>416</v>
      </c>
      <c r="AI26" s="20">
        <f t="shared" si="17"/>
        <v>437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2</v>
      </c>
      <c r="I27" s="15" t="s">
        <v>96</v>
      </c>
      <c r="J27" s="16" t="s">
        <v>2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22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3</v>
      </c>
      <c r="U27" s="15" t="s">
        <v>95</v>
      </c>
      <c r="V27" s="16" t="s">
        <v>95</v>
      </c>
      <c r="W27" s="17">
        <f t="shared" ref="W27:W32" si="25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>
        <f t="shared" si="12"/>
        <v>8</v>
      </c>
      <c r="AA27" s="15" t="s">
        <v>96</v>
      </c>
      <c r="AB27" s="16" t="s">
        <v>12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13</v>
      </c>
      <c r="AH27" s="19">
        <f>'27.Spieltag'!AI27</f>
        <v>363</v>
      </c>
      <c r="AI27" s="20">
        <f t="shared" ref="AI27:AI32" si="28">AG27+AH27</f>
        <v>376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9"/>
        <v>2</v>
      </c>
      <c r="F28" s="15" t="s">
        <v>95</v>
      </c>
      <c r="G28" s="16" t="s">
        <v>12</v>
      </c>
      <c r="H28" s="17">
        <f t="shared" si="20"/>
        <v>0</v>
      </c>
      <c r="I28" s="15" t="s">
        <v>95</v>
      </c>
      <c r="J28" s="16" t="s">
        <v>95</v>
      </c>
      <c r="K28" s="17">
        <f t="shared" si="21"/>
        <v>0</v>
      </c>
      <c r="L28" s="15" t="s">
        <v>12</v>
      </c>
      <c r="M28" s="16" t="s">
        <v>96</v>
      </c>
      <c r="N28" s="17">
        <f t="shared" si="22"/>
        <v>0</v>
      </c>
      <c r="O28" s="15" t="s">
        <v>12</v>
      </c>
      <c r="P28" s="16" t="s">
        <v>95</v>
      </c>
      <c r="Q28" s="17">
        <f t="shared" si="23"/>
        <v>0</v>
      </c>
      <c r="R28" s="15" t="s">
        <v>96</v>
      </c>
      <c r="S28" s="16" t="s">
        <v>12</v>
      </c>
      <c r="T28" s="17">
        <f t="shared" si="24"/>
        <v>0</v>
      </c>
      <c r="U28" s="15" t="s">
        <v>95</v>
      </c>
      <c r="V28" s="16" t="s">
        <v>12</v>
      </c>
      <c r="W28" s="17" t="str">
        <f t="shared" si="25"/>
        <v>2</v>
      </c>
      <c r="X28" s="15" t="s">
        <v>2</v>
      </c>
      <c r="Y28" s="16" t="s">
        <v>95</v>
      </c>
      <c r="Z28" s="17">
        <f t="shared" si="12"/>
        <v>8</v>
      </c>
      <c r="AA28" s="15" t="s">
        <v>96</v>
      </c>
      <c r="AB28" s="16" t="s">
        <v>12</v>
      </c>
      <c r="AC28" s="17">
        <f t="shared" si="26"/>
        <v>0</v>
      </c>
      <c r="AD28" s="24"/>
      <c r="AE28" s="22"/>
      <c r="AF28" s="17"/>
      <c r="AG28" s="18">
        <f t="shared" si="27"/>
        <v>12</v>
      </c>
      <c r="AH28" s="19">
        <f>'27.Spieltag'!AI28</f>
        <v>313</v>
      </c>
      <c r="AI28" s="20">
        <f t="shared" si="28"/>
        <v>325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5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9"/>
        <v>2</v>
      </c>
      <c r="F29" s="15" t="s">
        <v>12</v>
      </c>
      <c r="G29" s="16" t="s">
        <v>95</v>
      </c>
      <c r="H29" s="17" t="str">
        <f t="shared" si="20"/>
        <v>2</v>
      </c>
      <c r="I29" s="15" t="s">
        <v>95</v>
      </c>
      <c r="J29" s="16" t="s">
        <v>2</v>
      </c>
      <c r="K29" s="17">
        <f t="shared" si="21"/>
        <v>0</v>
      </c>
      <c r="L29" s="15" t="s">
        <v>95</v>
      </c>
      <c r="M29" s="16" t="s">
        <v>95</v>
      </c>
      <c r="N29" s="17">
        <f t="shared" si="22"/>
        <v>0</v>
      </c>
      <c r="O29" s="15" t="s">
        <v>12</v>
      </c>
      <c r="P29" s="16" t="s">
        <v>95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95</v>
      </c>
      <c r="V29" s="16" t="s">
        <v>12</v>
      </c>
      <c r="W29" s="17" t="str">
        <f t="shared" si="25"/>
        <v>2</v>
      </c>
      <c r="X29" s="15" t="s">
        <v>97</v>
      </c>
      <c r="Y29" s="16" t="s">
        <v>95</v>
      </c>
      <c r="Z29" s="17">
        <f t="shared" si="12"/>
        <v>8</v>
      </c>
      <c r="AA29" s="15" t="s">
        <v>95</v>
      </c>
      <c r="AB29" s="16" t="s">
        <v>95</v>
      </c>
      <c r="AC29" s="17" t="str">
        <f t="shared" si="26"/>
        <v>5</v>
      </c>
      <c r="AD29" s="24"/>
      <c r="AE29" s="22"/>
      <c r="AF29" s="17"/>
      <c r="AG29" s="18">
        <f t="shared" si="27"/>
        <v>19</v>
      </c>
      <c r="AH29" s="19">
        <f>'27.Spieltag'!AI29</f>
        <v>451</v>
      </c>
      <c r="AI29" s="20">
        <f t="shared" si="28"/>
        <v>470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/>
      <c r="D30" s="16"/>
      <c r="E30" s="17"/>
      <c r="F30" s="15"/>
      <c r="G30" s="16"/>
      <c r="H30" s="17"/>
      <c r="I30" s="15"/>
      <c r="J30" s="16"/>
      <c r="K30" s="17"/>
      <c r="L30" s="15" t="s">
        <v>12</v>
      </c>
      <c r="M30" s="16" t="s">
        <v>95</v>
      </c>
      <c r="N30" s="17">
        <f t="shared" si="22"/>
        <v>0</v>
      </c>
      <c r="O30" s="15" t="s">
        <v>96</v>
      </c>
      <c r="P30" s="16" t="s">
        <v>96</v>
      </c>
      <c r="Q30" s="17" t="str">
        <f t="shared" si="23"/>
        <v>5</v>
      </c>
      <c r="R30" s="15" t="s">
        <v>12</v>
      </c>
      <c r="S30" s="16" t="s">
        <v>12</v>
      </c>
      <c r="T30" s="17" t="str">
        <f t="shared" si="24"/>
        <v>3</v>
      </c>
      <c r="U30" s="15" t="s">
        <v>96</v>
      </c>
      <c r="V30" s="16" t="s">
        <v>12</v>
      </c>
      <c r="W30" s="17" t="str">
        <f t="shared" si="25"/>
        <v>5</v>
      </c>
      <c r="X30" s="15" t="s">
        <v>2</v>
      </c>
      <c r="Y30" s="16" t="s">
        <v>95</v>
      </c>
      <c r="Z30" s="17">
        <f t="shared" si="12"/>
        <v>8</v>
      </c>
      <c r="AA30" s="15" t="s">
        <v>95</v>
      </c>
      <c r="AB30" s="16" t="s">
        <v>12</v>
      </c>
      <c r="AC30" s="17">
        <f t="shared" si="26"/>
        <v>0</v>
      </c>
      <c r="AD30" s="24"/>
      <c r="AE30" s="22"/>
      <c r="AF30" s="17"/>
      <c r="AG30" s="18">
        <f t="shared" si="27"/>
        <v>21</v>
      </c>
      <c r="AH30" s="19">
        <f>'27.Spieltag'!AI30</f>
        <v>364</v>
      </c>
      <c r="AI30" s="20">
        <f t="shared" si="28"/>
        <v>385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9"/>
        <v>0</v>
      </c>
      <c r="F31" s="15" t="s">
        <v>12</v>
      </c>
      <c r="G31" s="16" t="s">
        <v>95</v>
      </c>
      <c r="H31" s="17" t="str">
        <f t="shared" si="20"/>
        <v>2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 t="str">
        <f t="shared" si="22"/>
        <v>3</v>
      </c>
      <c r="O31" s="15" t="s">
        <v>12</v>
      </c>
      <c r="P31" s="16" t="s">
        <v>96</v>
      </c>
      <c r="Q31" s="17">
        <f t="shared" si="23"/>
        <v>0</v>
      </c>
      <c r="R31" s="15" t="s">
        <v>12</v>
      </c>
      <c r="S31" s="16" t="s">
        <v>96</v>
      </c>
      <c r="T31" s="17">
        <f t="shared" si="24"/>
        <v>0</v>
      </c>
      <c r="U31" s="15" t="s">
        <v>12</v>
      </c>
      <c r="V31" s="16" t="s">
        <v>95</v>
      </c>
      <c r="W31" s="17">
        <f t="shared" si="25"/>
        <v>0</v>
      </c>
      <c r="X31" s="15" t="s">
        <v>12</v>
      </c>
      <c r="Y31" s="16" t="s">
        <v>96</v>
      </c>
      <c r="Z31" s="17">
        <f t="shared" si="12"/>
        <v>8</v>
      </c>
      <c r="AA31" s="15" t="s">
        <v>95</v>
      </c>
      <c r="AB31" s="16" t="s">
        <v>12</v>
      </c>
      <c r="AC31" s="17">
        <f t="shared" si="26"/>
        <v>0</v>
      </c>
      <c r="AD31" s="24"/>
      <c r="AE31" s="22"/>
      <c r="AF31" s="17"/>
      <c r="AG31" s="18">
        <f t="shared" si="27"/>
        <v>13</v>
      </c>
      <c r="AH31" s="19">
        <f>'27.Spieltag'!AI31</f>
        <v>461</v>
      </c>
      <c r="AI31" s="20">
        <f t="shared" si="28"/>
        <v>474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9"/>
        <v>0</v>
      </c>
      <c r="F32" s="15" t="s">
        <v>12</v>
      </c>
      <c r="G32" s="16" t="s">
        <v>95</v>
      </c>
      <c r="H32" s="17" t="str">
        <f t="shared" si="20"/>
        <v>2</v>
      </c>
      <c r="I32" s="15" t="s">
        <v>12</v>
      </c>
      <c r="J32" s="16" t="s">
        <v>12</v>
      </c>
      <c r="K32" s="17">
        <f t="shared" si="21"/>
        <v>0</v>
      </c>
      <c r="L32" s="15" t="s">
        <v>12</v>
      </c>
      <c r="M32" s="16" t="s">
        <v>12</v>
      </c>
      <c r="N32" s="17">
        <f t="shared" si="22"/>
        <v>0</v>
      </c>
      <c r="O32" s="15" t="s">
        <v>12</v>
      </c>
      <c r="P32" s="16" t="s">
        <v>95</v>
      </c>
      <c r="Q32" s="17">
        <f t="shared" si="23"/>
        <v>0</v>
      </c>
      <c r="R32" s="15" t="s">
        <v>12</v>
      </c>
      <c r="S32" s="16" t="s">
        <v>95</v>
      </c>
      <c r="T32" s="17">
        <f t="shared" si="24"/>
        <v>0</v>
      </c>
      <c r="U32" s="15" t="s">
        <v>12</v>
      </c>
      <c r="V32" s="16" t="s">
        <v>12</v>
      </c>
      <c r="W32" s="17">
        <f t="shared" si="25"/>
        <v>0</v>
      </c>
      <c r="X32" s="15" t="s">
        <v>12</v>
      </c>
      <c r="Y32" s="16" t="s">
        <v>95</v>
      </c>
      <c r="Z32" s="17">
        <f t="shared" si="12"/>
        <v>12</v>
      </c>
      <c r="AA32" s="15" t="s">
        <v>95</v>
      </c>
      <c r="AB32" s="16" t="s">
        <v>12</v>
      </c>
      <c r="AC32" s="17">
        <f t="shared" si="26"/>
        <v>0</v>
      </c>
      <c r="AD32" s="24"/>
      <c r="AE32" s="22"/>
      <c r="AF32" s="17"/>
      <c r="AG32" s="18">
        <f t="shared" si="27"/>
        <v>14</v>
      </c>
      <c r="AH32" s="19">
        <f>'27.Spieltag'!AI32</f>
        <v>365</v>
      </c>
      <c r="AI32" s="20">
        <f t="shared" si="28"/>
        <v>379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13</v>
      </c>
      <c r="B33" s="18" t="str">
        <f>'1.Spieltag'!B33</f>
        <v>UltraGE</v>
      </c>
      <c r="C33" s="15" t="s">
        <v>12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 t="s">
        <v>95</v>
      </c>
      <c r="M33" s="16" t="s">
        <v>2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12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3</v>
      </c>
      <c r="U33" s="15" t="s">
        <v>95</v>
      </c>
      <c r="V33" s="16" t="s">
        <v>12</v>
      </c>
      <c r="W33" s="17" t="str">
        <f t="shared" ref="W33" si="35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si="12"/>
        <v>12</v>
      </c>
      <c r="AA33" s="15" t="s">
        <v>95</v>
      </c>
      <c r="AB33" s="16" t="s">
        <v>12</v>
      </c>
      <c r="AC33" s="17">
        <f t="shared" ref="AC33" si="36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7">E33+H33+K33+N33+Q33+T33+W33+Z33+AC33+AF33</f>
        <v>28</v>
      </c>
      <c r="AH33" s="19">
        <f>'27.Spieltag'!AI33</f>
        <v>408</v>
      </c>
      <c r="AI33" s="20">
        <f t="shared" ref="AI33" si="38">AG33+AH33</f>
        <v>436</v>
      </c>
      <c r="AJ33" s="21">
        <f t="shared" ref="AJ33" si="39">RANK(AI33,$AI$8:$AI$53)</f>
        <v>13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95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2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95</v>
      </c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6">IF(OR(EXACT($R$7,R34)*(EXACT($S$7,S34)))=TRUE,$AN$9,IF(($S$7-$R$7=S34-R34),$AN$8,IF(OR(EXACT($R$7&gt;$S$7,R34&gt;S34)*EXACT($R$7=$S$7,R34=S34)*EXACT($R$7&lt;$S$7,R34&lt;S34)),$AN$7,0)))</f>
        <v>3</v>
      </c>
      <c r="U34" s="15" t="s">
        <v>12</v>
      </c>
      <c r="V34" s="16" t="s">
        <v>95</v>
      </c>
      <c r="W34" s="17">
        <f t="shared" ref="W34" si="47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si="12"/>
        <v>12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22</v>
      </c>
      <c r="AH34" s="19">
        <f>'27.Spieltag'!AI34</f>
        <v>205</v>
      </c>
      <c r="AI34" s="20">
        <f t="shared" ref="AI34" si="50">AG34+AH34</f>
        <v>227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6" priority="1">
      <formula>($AG8&gt;40)</formula>
    </cfRule>
  </conditionalFormatting>
  <conditionalFormatting sqref="C4 F4 I4 O4 R4 U4 L6 R6 U6 AA6">
    <cfRule type="cellIs" dxfId="35" priority="4" operator="equal">
      <formula>"Schalke 04"</formula>
    </cfRule>
  </conditionalFormatting>
  <conditionalFormatting sqref="L4 X4 AA4 C6 F6 I6 O6 X6">
    <cfRule type="cellIs" dxfId="34" priority="3" operator="equal">
      <formula>"Schalke 04"</formula>
    </cfRule>
  </conditionalFormatting>
  <conditionalFormatting sqref="AG1:AG1048576">
    <cfRule type="top10" dxfId="33" priority="5" rank="3"/>
  </conditionalFormatting>
  <conditionalFormatting sqref="AK6:AK9">
    <cfRule type="top10" dxfId="32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4:AN53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42</v>
      </c>
      <c r="B4" s="14"/>
      <c r="C4" s="14" t="s">
        <v>57</v>
      </c>
      <c r="F4" s="14" t="s">
        <v>59</v>
      </c>
      <c r="I4" s="14" t="s">
        <v>64</v>
      </c>
      <c r="L4" s="14" t="s">
        <v>56</v>
      </c>
      <c r="O4" s="14" t="s">
        <v>67</v>
      </c>
      <c r="R4" s="14" t="s">
        <v>68</v>
      </c>
      <c r="U4" s="14" t="s">
        <v>91</v>
      </c>
      <c r="X4" s="14" t="s">
        <v>66</v>
      </c>
      <c r="AA4" s="14" t="s">
        <v>58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92</v>
      </c>
      <c r="F6" s="14" t="s">
        <v>94</v>
      </c>
      <c r="I6" s="14" t="s">
        <v>93</v>
      </c>
      <c r="L6" s="14" t="s">
        <v>60</v>
      </c>
      <c r="O6" s="14" t="s">
        <v>63</v>
      </c>
      <c r="R6" s="14" t="s">
        <v>61</v>
      </c>
      <c r="U6" s="14" t="s">
        <v>65</v>
      </c>
      <c r="X6" s="14" t="s">
        <v>11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97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97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4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96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>IF(OR(EXACT($X$7,X8)*(EXACT($Y$7,Y8)))=TRUE,$AN$9,IF(($Y$7-$X$7=Y8-X8),$AN$8,IF(OR(EXACT($X$7&gt;$Y$7,X8&gt;Y8)*EXACT($X$7=$Y$7,X8=Y8)*EXACT($X$7&lt;$Y$7,X8&lt;Y8)),$AN$7,0)))*4</f>
        <v>20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8">E8+H8+K8+N8+Q8+T8+W8+Z8+AC8+AF8</f>
        <v>26</v>
      </c>
      <c r="AH8" s="19">
        <f>'28.Spieltag'!AI8</f>
        <v>468</v>
      </c>
      <c r="AI8" s="20">
        <f t="shared" ref="AI8:AI23" si="9">AG8+AH8</f>
        <v>494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12</v>
      </c>
      <c r="N9" s="17" t="str">
        <f t="shared" si="3"/>
        <v>3</v>
      </c>
      <c r="O9" s="15" t="s">
        <v>96</v>
      </c>
      <c r="P9" s="16" t="s">
        <v>12</v>
      </c>
      <c r="Q9" s="17">
        <f t="shared" si="4"/>
        <v>0</v>
      </c>
      <c r="R9" s="15" t="s">
        <v>95</v>
      </c>
      <c r="S9" s="16" t="s">
        <v>95</v>
      </c>
      <c r="T9" s="17">
        <f t="shared" si="5"/>
        <v>0</v>
      </c>
      <c r="U9" s="15" t="s">
        <v>2</v>
      </c>
      <c r="V9" s="16" t="s">
        <v>95</v>
      </c>
      <c r="W9" s="17" t="str">
        <f t="shared" si="6"/>
        <v>2</v>
      </c>
      <c r="X9" s="15" t="s">
        <v>95</v>
      </c>
      <c r="Y9" s="16" t="s">
        <v>12</v>
      </c>
      <c r="Z9" s="17">
        <f t="shared" ref="Z9:Z34" si="12">IF(OR(EXACT($X$7,X9)*(EXACT($Y$7,Y9)))=TRUE,$AN$9,IF(($Y$7-$X$7=Y9-X9),$AN$8,IF(OR(EXACT($X$7&gt;$Y$7,X9&gt;Y9)*EXACT($X$7=$Y$7,X9=Y9)*EXACT($X$7&lt;$Y$7,X9&lt;Y9)),$AN$7,0)))*4</f>
        <v>20</v>
      </c>
      <c r="AA9" s="15" t="s">
        <v>12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25</v>
      </c>
      <c r="AH9" s="19">
        <f>'28.Spieltag'!AI9</f>
        <v>378</v>
      </c>
      <c r="AI9" s="20">
        <f t="shared" si="9"/>
        <v>403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2</v>
      </c>
      <c r="X10" s="15" t="s">
        <v>95</v>
      </c>
      <c r="Y10" s="16" t="s">
        <v>12</v>
      </c>
      <c r="Z10" s="17">
        <f t="shared" si="12"/>
        <v>20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27</v>
      </c>
      <c r="AH10" s="19">
        <f>'28.Spieltag'!AI10</f>
        <v>510</v>
      </c>
      <c r="AI10" s="20">
        <f t="shared" si="9"/>
        <v>537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95</v>
      </c>
      <c r="H11" s="17">
        <f t="shared" si="1"/>
        <v>0</v>
      </c>
      <c r="I11" s="15" t="s">
        <v>95</v>
      </c>
      <c r="J11" s="16" t="s">
        <v>96</v>
      </c>
      <c r="K11" s="17">
        <f t="shared" si="2"/>
        <v>0</v>
      </c>
      <c r="L11" s="15" t="s">
        <v>12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>
        <f t="shared" si="4"/>
        <v>0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12</v>
      </c>
      <c r="W11" s="17">
        <f t="shared" si="6"/>
        <v>0</v>
      </c>
      <c r="X11" s="15" t="s">
        <v>95</v>
      </c>
      <c r="Y11" s="16" t="s">
        <v>12</v>
      </c>
      <c r="Z11" s="17">
        <f t="shared" si="12"/>
        <v>20</v>
      </c>
      <c r="AA11" s="15" t="s">
        <v>95</v>
      </c>
      <c r="AB11" s="16" t="s">
        <v>96</v>
      </c>
      <c r="AC11" s="17" t="str">
        <f t="shared" si="7"/>
        <v>3</v>
      </c>
      <c r="AD11" s="23"/>
      <c r="AE11" s="22"/>
      <c r="AF11" s="17"/>
      <c r="AG11" s="18">
        <f t="shared" si="8"/>
        <v>23</v>
      </c>
      <c r="AH11" s="19">
        <f>'28.Spieltag'!AI11</f>
        <v>458</v>
      </c>
      <c r="AI11" s="20">
        <f t="shared" si="9"/>
        <v>481</v>
      </c>
      <c r="AJ11" s="21">
        <f t="shared" si="10"/>
        <v>9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12</v>
      </c>
      <c r="S12" s="16" t="s">
        <v>12</v>
      </c>
      <c r="T12" s="17">
        <f t="shared" si="5"/>
        <v>0</v>
      </c>
      <c r="U12" s="15" t="s">
        <v>12</v>
      </c>
      <c r="V12" s="16" t="s">
        <v>95</v>
      </c>
      <c r="W12" s="17" t="str">
        <f t="shared" si="6"/>
        <v>2</v>
      </c>
      <c r="X12" s="15" t="s">
        <v>95</v>
      </c>
      <c r="Y12" s="16" t="s">
        <v>12</v>
      </c>
      <c r="Z12" s="17">
        <f t="shared" si="12"/>
        <v>20</v>
      </c>
      <c r="AA12" s="15" t="s">
        <v>12</v>
      </c>
      <c r="AB12" s="16" t="s">
        <v>12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'28.Spieltag'!AI12</f>
        <v>435</v>
      </c>
      <c r="AI12" s="20">
        <f t="shared" si="9"/>
        <v>457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/>
      <c r="J13" s="16"/>
      <c r="K13" s="17"/>
      <c r="L13" s="15"/>
      <c r="M13" s="16"/>
      <c r="N13" s="17"/>
      <c r="O13" s="15"/>
      <c r="P13" s="16"/>
      <c r="Q13" s="17"/>
      <c r="R13" s="15"/>
      <c r="S13" s="16"/>
      <c r="T13" s="17"/>
      <c r="U13" s="15"/>
      <c r="V13" s="16"/>
      <c r="W13" s="17"/>
      <c r="X13" s="15"/>
      <c r="Y13" s="16"/>
      <c r="Z13" s="17"/>
      <c r="AA13" s="15"/>
      <c r="AB13" s="16"/>
      <c r="AC13" s="17"/>
      <c r="AD13" s="24"/>
      <c r="AE13" s="22"/>
      <c r="AF13" s="17"/>
      <c r="AG13" s="18">
        <f t="shared" si="8"/>
        <v>0</v>
      </c>
      <c r="AH13" s="19">
        <f>'28.Spieltag'!AI13</f>
        <v>364</v>
      </c>
      <c r="AI13" s="20">
        <f t="shared" si="9"/>
        <v>364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'28.Spieltag'!AI14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12</v>
      </c>
      <c r="Q15" s="17" t="str">
        <f t="shared" si="4"/>
        <v>3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95</v>
      </c>
      <c r="Y15" s="16" t="s">
        <v>12</v>
      </c>
      <c r="Z15" s="17">
        <f t="shared" si="12"/>
        <v>20</v>
      </c>
      <c r="AA15" s="15" t="s">
        <v>12</v>
      </c>
      <c r="AB15" s="16" t="s">
        <v>96</v>
      </c>
      <c r="AC15" s="17" t="str">
        <f t="shared" si="7"/>
        <v>2</v>
      </c>
      <c r="AD15" s="24"/>
      <c r="AE15" s="22"/>
      <c r="AF15" s="17"/>
      <c r="AG15" s="18">
        <f t="shared" si="8"/>
        <v>29</v>
      </c>
      <c r="AH15" s="19">
        <f>'28.Spieltag'!AI15</f>
        <v>493</v>
      </c>
      <c r="AI15" s="20">
        <f t="shared" si="9"/>
        <v>522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12</v>
      </c>
      <c r="M16" s="16" t="s">
        <v>95</v>
      </c>
      <c r="N16" s="17">
        <f t="shared" si="3"/>
        <v>0</v>
      </c>
      <c r="O16" s="15" t="s">
        <v>95</v>
      </c>
      <c r="P16" s="16" t="s">
        <v>96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2</v>
      </c>
      <c r="X16" s="15" t="s">
        <v>96</v>
      </c>
      <c r="Y16" s="16" t="s">
        <v>12</v>
      </c>
      <c r="Z16" s="17">
        <f t="shared" si="12"/>
        <v>8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13</v>
      </c>
      <c r="AH16" s="19">
        <f>'28.Spieltag'!AI16</f>
        <v>429</v>
      </c>
      <c r="AI16" s="20">
        <f t="shared" si="9"/>
        <v>442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20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 t="str">
        <f t="shared" si="1"/>
        <v>2</v>
      </c>
      <c r="I17" s="15" t="s">
        <v>12</v>
      </c>
      <c r="J17" s="16" t="s">
        <v>95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2</v>
      </c>
      <c r="S17" s="16" t="s">
        <v>95</v>
      </c>
      <c r="T17" s="17">
        <f t="shared" si="5"/>
        <v>0</v>
      </c>
      <c r="U17" s="15" t="s">
        <v>12</v>
      </c>
      <c r="V17" s="16" t="s">
        <v>95</v>
      </c>
      <c r="W17" s="17" t="str">
        <f t="shared" si="6"/>
        <v>2</v>
      </c>
      <c r="X17" s="15" t="s">
        <v>95</v>
      </c>
      <c r="Y17" s="16" t="s">
        <v>95</v>
      </c>
      <c r="Z17" s="17">
        <f>IF(OR(EXACT($X$7,X17)*(EXACT($Y$7,Y17)))=TRUE,$AN$9,IF(($Y$7-$X$7=Y17-X17),$AN$8,IF(OR(EXACT($X$7&gt;$Y$7,X17&gt;Y17)*EXACT($X$7=$Y$7,X17=Y17)*EXACT($X$7&lt;$Y$7,X17&lt;Y17)),$AN$7,0)))*2</f>
        <v>0</v>
      </c>
      <c r="AA17" s="15" t="s">
        <v>2</v>
      </c>
      <c r="AB17" s="16" t="s">
        <v>95</v>
      </c>
      <c r="AC17" s="17" t="str">
        <f t="shared" si="7"/>
        <v>2</v>
      </c>
      <c r="AD17" s="24"/>
      <c r="AE17" s="22"/>
      <c r="AF17" s="17"/>
      <c r="AG17" s="18">
        <f t="shared" si="8"/>
        <v>6</v>
      </c>
      <c r="AH17" s="19">
        <f>'28.Spieltag'!AI17</f>
        <v>380</v>
      </c>
      <c r="AI17" s="20">
        <f t="shared" si="9"/>
        <v>386</v>
      </c>
      <c r="AJ17" s="21">
        <f t="shared" si="10"/>
        <v>20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12</v>
      </c>
      <c r="G18" s="16" t="s">
        <v>96</v>
      </c>
      <c r="H18" s="17" t="str">
        <f t="shared" si="1"/>
        <v>2</v>
      </c>
      <c r="I18" s="15" t="s">
        <v>12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95</v>
      </c>
      <c r="T18" s="17">
        <f t="shared" si="5"/>
        <v>0</v>
      </c>
      <c r="U18" s="15" t="s">
        <v>96</v>
      </c>
      <c r="V18" s="16" t="s">
        <v>95</v>
      </c>
      <c r="W18" s="17">
        <f t="shared" si="6"/>
        <v>0</v>
      </c>
      <c r="X18" s="15" t="s">
        <v>96</v>
      </c>
      <c r="Y18" s="16" t="s">
        <v>95</v>
      </c>
      <c r="Z18" s="17">
        <f t="shared" si="12"/>
        <v>12</v>
      </c>
      <c r="AA18" s="15" t="s">
        <v>2</v>
      </c>
      <c r="AB18" s="16" t="s">
        <v>12</v>
      </c>
      <c r="AC18" s="17" t="str">
        <f t="shared" si="7"/>
        <v>3</v>
      </c>
      <c r="AD18" s="24"/>
      <c r="AE18" s="22"/>
      <c r="AF18" s="17"/>
      <c r="AG18" s="18">
        <f t="shared" si="8"/>
        <v>22</v>
      </c>
      <c r="AH18" s="19">
        <f>'28.Spieltag'!AI18</f>
        <v>434</v>
      </c>
      <c r="AI18" s="20">
        <f t="shared" si="9"/>
        <v>456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10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95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>
        <f t="shared" si="3"/>
        <v>0</v>
      </c>
      <c r="O19" s="15" t="s">
        <v>96</v>
      </c>
      <c r="P19" s="16" t="s">
        <v>96</v>
      </c>
      <c r="Q19" s="17" t="str">
        <f t="shared" si="4"/>
        <v>5</v>
      </c>
      <c r="R19" s="15" t="s">
        <v>95</v>
      </c>
      <c r="S19" s="16" t="s">
        <v>95</v>
      </c>
      <c r="T19" s="17">
        <f t="shared" si="5"/>
        <v>0</v>
      </c>
      <c r="U19" s="15" t="s">
        <v>12</v>
      </c>
      <c r="V19" s="16" t="s">
        <v>96</v>
      </c>
      <c r="W19" s="17" t="str">
        <f t="shared" si="6"/>
        <v>2</v>
      </c>
      <c r="X19" s="15" t="s">
        <v>96</v>
      </c>
      <c r="Y19" s="16" t="s">
        <v>95</v>
      </c>
      <c r="Z19" s="17">
        <f t="shared" si="12"/>
        <v>12</v>
      </c>
      <c r="AA19" s="15" t="s">
        <v>12</v>
      </c>
      <c r="AB19" s="16" t="s">
        <v>96</v>
      </c>
      <c r="AC19" s="17" t="str">
        <f t="shared" si="7"/>
        <v>2</v>
      </c>
      <c r="AD19" s="24"/>
      <c r="AE19" s="22"/>
      <c r="AF19" s="17"/>
      <c r="AG19" s="18">
        <f t="shared" si="8"/>
        <v>21</v>
      </c>
      <c r="AH19" s="19">
        <f>'28.Spieltag'!AI19</f>
        <v>459</v>
      </c>
      <c r="AI19" s="20">
        <f t="shared" si="9"/>
        <v>480</v>
      </c>
      <c r="AJ19" s="21">
        <f t="shared" si="10"/>
        <v>10</v>
      </c>
      <c r="AK19" s="1"/>
    </row>
    <row r="20" spans="1:37" ht="24.95" customHeight="1" thickBot="1" x14ac:dyDescent="0.25">
      <c r="A20" s="25">
        <f t="shared" si="0"/>
        <v>15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95</v>
      </c>
      <c r="H20" s="17">
        <f t="shared" si="1"/>
        <v>0</v>
      </c>
      <c r="I20" s="15" t="s">
        <v>95</v>
      </c>
      <c r="J20" s="16" t="s">
        <v>96</v>
      </c>
      <c r="K20" s="17">
        <f t="shared" si="2"/>
        <v>0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95</v>
      </c>
      <c r="T20" s="17">
        <f t="shared" si="5"/>
        <v>0</v>
      </c>
      <c r="U20" s="15" t="s">
        <v>95</v>
      </c>
      <c r="V20" s="16" t="s">
        <v>96</v>
      </c>
      <c r="W20" s="17" t="str">
        <f t="shared" si="6"/>
        <v>2</v>
      </c>
      <c r="X20" s="15" t="s">
        <v>96</v>
      </c>
      <c r="Y20" s="16" t="s">
        <v>96</v>
      </c>
      <c r="Z20" s="17">
        <f>IF(OR(EXACT($X$7,X20)*(EXACT($Y$7,Y20)))=TRUE,$AN$9,IF(($Y$7-$X$7=Y20-X20),$AN$8,IF(OR(EXACT($X$7&gt;$Y$7,X20&gt;Y20)*EXACT($X$7=$Y$7,X20=Y20)*EXACT($X$7&lt;$Y$7,X20&lt;Y20)),$AN$7,0)))*2</f>
        <v>0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8"/>
        <v>5</v>
      </c>
      <c r="AH20" s="19">
        <f>'28.Spieltag'!AI20</f>
        <v>447</v>
      </c>
      <c r="AI20" s="20">
        <f t="shared" si="9"/>
        <v>452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95</v>
      </c>
      <c r="S21" s="16" t="s">
        <v>96</v>
      </c>
      <c r="T21" s="17">
        <f t="shared" si="5"/>
        <v>0</v>
      </c>
      <c r="U21" s="15" t="s">
        <v>12</v>
      </c>
      <c r="V21" s="16" t="s">
        <v>95</v>
      </c>
      <c r="W21" s="17" t="str">
        <f t="shared" si="6"/>
        <v>2</v>
      </c>
      <c r="X21" s="15" t="s">
        <v>12</v>
      </c>
      <c r="Y21" s="16" t="s">
        <v>12</v>
      </c>
      <c r="Z21" s="17">
        <f t="shared" si="12"/>
        <v>0</v>
      </c>
      <c r="AA21" s="15" t="s">
        <v>2</v>
      </c>
      <c r="AB21" s="16" t="s">
        <v>95</v>
      </c>
      <c r="AC21" s="17" t="str">
        <f t="shared" si="7"/>
        <v>2</v>
      </c>
      <c r="AD21" s="24"/>
      <c r="AE21" s="22"/>
      <c r="AF21" s="17"/>
      <c r="AG21" s="18">
        <f t="shared" si="8"/>
        <v>4</v>
      </c>
      <c r="AH21" s="19">
        <f>'28.Spieltag'!AI21</f>
        <v>488</v>
      </c>
      <c r="AI21" s="20">
        <f t="shared" si="9"/>
        <v>492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12</v>
      </c>
      <c r="G22" s="16" t="s">
        <v>95</v>
      </c>
      <c r="H22" s="17" t="str">
        <f t="shared" si="1"/>
        <v>2</v>
      </c>
      <c r="I22" s="15" t="s">
        <v>95</v>
      </c>
      <c r="J22" s="16" t="s">
        <v>96</v>
      </c>
      <c r="K22" s="17">
        <f t="shared" si="2"/>
        <v>0</v>
      </c>
      <c r="L22" s="15" t="s">
        <v>12</v>
      </c>
      <c r="M22" s="16" t="s">
        <v>12</v>
      </c>
      <c r="N22" s="17">
        <f t="shared" si="3"/>
        <v>0</v>
      </c>
      <c r="O22" s="15" t="s">
        <v>95</v>
      </c>
      <c r="P22" s="16" t="s">
        <v>95</v>
      </c>
      <c r="Q22" s="17" t="str">
        <f t="shared" si="4"/>
        <v>3</v>
      </c>
      <c r="R22" s="15" t="s">
        <v>12</v>
      </c>
      <c r="S22" s="16" t="s">
        <v>95</v>
      </c>
      <c r="T22" s="17">
        <f t="shared" si="5"/>
        <v>0</v>
      </c>
      <c r="U22" s="15" t="s">
        <v>12</v>
      </c>
      <c r="V22" s="16" t="s">
        <v>96</v>
      </c>
      <c r="W22" s="17" t="str">
        <f t="shared" si="6"/>
        <v>2</v>
      </c>
      <c r="X22" s="15" t="s">
        <v>95</v>
      </c>
      <c r="Y22" s="16" t="s">
        <v>12</v>
      </c>
      <c r="Z22" s="17">
        <f t="shared" si="12"/>
        <v>20</v>
      </c>
      <c r="AA22" s="15" t="s">
        <v>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 t="shared" si="8"/>
        <v>29</v>
      </c>
      <c r="AH22" s="19">
        <f>'28.Spieltag'!AI22</f>
        <v>458</v>
      </c>
      <c r="AI22" s="20">
        <f t="shared" si="9"/>
        <v>487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8"/>
        <v>0</v>
      </c>
      <c r="AH23" s="19">
        <f>'28.Spieltag'!AI23</f>
        <v>290</v>
      </c>
      <c r="AI23" s="20">
        <f t="shared" si="9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>
        <f t="shared" si="2"/>
        <v>0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2</v>
      </c>
      <c r="Q24" s="17">
        <f t="shared" si="4"/>
        <v>0</v>
      </c>
      <c r="R24" s="15" t="s">
        <v>12</v>
      </c>
      <c r="S24" s="16" t="s">
        <v>95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2</v>
      </c>
      <c r="X24" s="15" t="s">
        <v>96</v>
      </c>
      <c r="Y24" s="16" t="s">
        <v>95</v>
      </c>
      <c r="Z24" s="17">
        <f t="shared" si="12"/>
        <v>12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3">E24+H24+K24+N24+Q24+T24+W24+Z24+AC24+AF24</f>
        <v>16</v>
      </c>
      <c r="AH24" s="19">
        <f>'28.Spieltag'!AI24</f>
        <v>435</v>
      </c>
      <c r="AI24" s="20">
        <f t="shared" ref="AI24:AI26" si="14">AG24+AH24</f>
        <v>451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96</v>
      </c>
      <c r="E25" s="17">
        <f t="shared" si="11"/>
        <v>0</v>
      </c>
      <c r="F25" s="15" t="s">
        <v>12</v>
      </c>
      <c r="G25" s="16" t="s">
        <v>96</v>
      </c>
      <c r="H25" s="17" t="str">
        <f t="shared" si="1"/>
        <v>2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>
        <f t="shared" si="3"/>
        <v>0</v>
      </c>
      <c r="O25" s="15" t="s">
        <v>96</v>
      </c>
      <c r="P25" s="16" t="s">
        <v>96</v>
      </c>
      <c r="Q25" s="17" t="str">
        <f t="shared" si="4"/>
        <v>5</v>
      </c>
      <c r="R25" s="15" t="s">
        <v>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96</v>
      </c>
      <c r="Y25" s="16" t="s">
        <v>95</v>
      </c>
      <c r="Z25" s="17">
        <f t="shared" si="12"/>
        <v>12</v>
      </c>
      <c r="AA25" s="15" t="s">
        <v>2</v>
      </c>
      <c r="AB25" s="16" t="s">
        <v>96</v>
      </c>
      <c r="AC25" s="17" t="str">
        <f t="shared" si="7"/>
        <v>2</v>
      </c>
      <c r="AD25" s="24"/>
      <c r="AE25" s="22"/>
      <c r="AF25" s="17"/>
      <c r="AG25" s="18">
        <f t="shared" si="13"/>
        <v>23</v>
      </c>
      <c r="AH25" s="19">
        <f>'28.Spieltag'!AI25</f>
        <v>461</v>
      </c>
      <c r="AI25" s="20">
        <f t="shared" si="14"/>
        <v>484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1"/>
        <v>0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12</v>
      </c>
      <c r="M26" s="16" t="s">
        <v>12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12</v>
      </c>
      <c r="S26" s="16" t="s">
        <v>12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95</v>
      </c>
      <c r="Y26" s="16" t="s">
        <v>12</v>
      </c>
      <c r="Z26" s="17">
        <f t="shared" si="12"/>
        <v>20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3"/>
        <v>23</v>
      </c>
      <c r="AH26" s="19">
        <f>'28.Spieltag'!AI26</f>
        <v>437</v>
      </c>
      <c r="AI26" s="20">
        <f t="shared" si="14"/>
        <v>460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>
        <f t="shared" ref="H27:H31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 t="str">
        <f t="shared" ref="K27:K31" si="19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12</v>
      </c>
      <c r="N27" s="17">
        <f t="shared" ref="N27:N31" si="20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1" si="23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si="12"/>
        <v>0</v>
      </c>
      <c r="AA27" s="15" t="s">
        <v>95</v>
      </c>
      <c r="AB27" s="16" t="s">
        <v>12</v>
      </c>
      <c r="AC27" s="17">
        <f t="shared" ref="AC27:AC31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'28.Spieltag'!AI27</f>
        <v>376</v>
      </c>
      <c r="AI27" s="20">
        <f t="shared" ref="AI27:AI32" si="26">AG27+AH27</f>
        <v>378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95</v>
      </c>
      <c r="D28" s="16" t="s">
        <v>12</v>
      </c>
      <c r="E28" s="17" t="str">
        <f t="shared" si="17"/>
        <v>5</v>
      </c>
      <c r="F28" s="15" t="s">
        <v>12</v>
      </c>
      <c r="G28" s="16" t="s">
        <v>96</v>
      </c>
      <c r="H28" s="17" t="str">
        <f t="shared" si="18"/>
        <v>2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12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>
        <f t="shared" si="22"/>
        <v>0</v>
      </c>
      <c r="U28" s="15" t="s">
        <v>96</v>
      </c>
      <c r="V28" s="16" t="s">
        <v>95</v>
      </c>
      <c r="W28" s="17">
        <f t="shared" si="23"/>
        <v>0</v>
      </c>
      <c r="X28" s="15" t="s">
        <v>96</v>
      </c>
      <c r="Y28" s="16" t="s">
        <v>12</v>
      </c>
      <c r="Z28" s="17">
        <f t="shared" si="12"/>
        <v>8</v>
      </c>
      <c r="AA28" s="15" t="s">
        <v>2</v>
      </c>
      <c r="AB28" s="16" t="s">
        <v>12</v>
      </c>
      <c r="AC28" s="17" t="str">
        <f t="shared" si="24"/>
        <v>3</v>
      </c>
      <c r="AD28" s="24"/>
      <c r="AE28" s="22"/>
      <c r="AF28" s="17"/>
      <c r="AG28" s="18">
        <f t="shared" si="25"/>
        <v>18</v>
      </c>
      <c r="AH28" s="19">
        <f>'28.Spieltag'!AI28</f>
        <v>325</v>
      </c>
      <c r="AI28" s="20">
        <f t="shared" si="26"/>
        <v>343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 t="str">
        <f t="shared" si="18"/>
        <v>2</v>
      </c>
      <c r="I29" s="15" t="s">
        <v>12</v>
      </c>
      <c r="J29" s="16" t="s">
        <v>95</v>
      </c>
      <c r="K29" s="17">
        <f t="shared" si="19"/>
        <v>0</v>
      </c>
      <c r="L29" s="15" t="s">
        <v>12</v>
      </c>
      <c r="M29" s="16" t="s">
        <v>95</v>
      </c>
      <c r="N29" s="17">
        <f t="shared" si="20"/>
        <v>0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95</v>
      </c>
      <c r="W29" s="17" t="str">
        <f t="shared" si="23"/>
        <v>2</v>
      </c>
      <c r="X29" s="15" t="s">
        <v>95</v>
      </c>
      <c r="Y29" s="16" t="s">
        <v>12</v>
      </c>
      <c r="Z29" s="17">
        <f t="shared" si="12"/>
        <v>20</v>
      </c>
      <c r="AA29" s="15" t="s">
        <v>12</v>
      </c>
      <c r="AB29" s="16" t="s">
        <v>95</v>
      </c>
      <c r="AC29" s="17" t="str">
        <f t="shared" si="24"/>
        <v>3</v>
      </c>
      <c r="AD29" s="24"/>
      <c r="AE29" s="22"/>
      <c r="AF29" s="17"/>
      <c r="AG29" s="18">
        <f t="shared" si="25"/>
        <v>27</v>
      </c>
      <c r="AH29" s="19">
        <f>'28.Spieltag'!AI29</f>
        <v>470</v>
      </c>
      <c r="AI29" s="20">
        <f t="shared" si="26"/>
        <v>497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17"/>
        <v>0</v>
      </c>
      <c r="F30" s="15" t="s">
        <v>12</v>
      </c>
      <c r="G30" s="16" t="s">
        <v>12</v>
      </c>
      <c r="H30" s="17">
        <f t="shared" si="18"/>
        <v>0</v>
      </c>
      <c r="I30" s="15" t="s">
        <v>2</v>
      </c>
      <c r="J30" s="16" t="s">
        <v>12</v>
      </c>
      <c r="K30" s="17">
        <f t="shared" si="19"/>
        <v>0</v>
      </c>
      <c r="L30" s="15" t="s">
        <v>95</v>
      </c>
      <c r="M30" s="16" t="s">
        <v>96</v>
      </c>
      <c r="N30" s="17">
        <f t="shared" si="20"/>
        <v>0</v>
      </c>
      <c r="O30" s="15" t="s">
        <v>95</v>
      </c>
      <c r="P30" s="16" t="s">
        <v>12</v>
      </c>
      <c r="Q30" s="17">
        <f t="shared" si="21"/>
        <v>0</v>
      </c>
      <c r="R30" s="15" t="s">
        <v>95</v>
      </c>
      <c r="S30" s="16" t="s">
        <v>95</v>
      </c>
      <c r="T30" s="17">
        <f t="shared" si="22"/>
        <v>0</v>
      </c>
      <c r="U30" s="15" t="s">
        <v>96</v>
      </c>
      <c r="V30" s="16" t="s">
        <v>95</v>
      </c>
      <c r="W30" s="17">
        <f t="shared" si="23"/>
        <v>0</v>
      </c>
      <c r="X30" s="15" t="s">
        <v>95</v>
      </c>
      <c r="Y30" s="16" t="s">
        <v>2</v>
      </c>
      <c r="Z30" s="17">
        <f t="shared" si="12"/>
        <v>8</v>
      </c>
      <c r="AA30" s="15" t="s">
        <v>96</v>
      </c>
      <c r="AB30" s="16" t="s">
        <v>96</v>
      </c>
      <c r="AC30" s="17">
        <f t="shared" si="24"/>
        <v>0</v>
      </c>
      <c r="AD30" s="24"/>
      <c r="AE30" s="22"/>
      <c r="AF30" s="17"/>
      <c r="AG30" s="18">
        <f t="shared" si="25"/>
        <v>8</v>
      </c>
      <c r="AH30" s="19">
        <f>'28.Spieltag'!AI30</f>
        <v>385</v>
      </c>
      <c r="AI30" s="20">
        <f t="shared" si="26"/>
        <v>393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17"/>
        <v>0</v>
      </c>
      <c r="F31" s="15" t="s">
        <v>12</v>
      </c>
      <c r="G31" s="16" t="s">
        <v>95</v>
      </c>
      <c r="H31" s="17" t="str">
        <f t="shared" si="18"/>
        <v>2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>
        <f t="shared" si="22"/>
        <v>0</v>
      </c>
      <c r="U31" s="15" t="s">
        <v>12</v>
      </c>
      <c r="V31" s="16" t="s">
        <v>96</v>
      </c>
      <c r="W31" s="17" t="str">
        <f t="shared" si="23"/>
        <v>2</v>
      </c>
      <c r="X31" s="15" t="s">
        <v>96</v>
      </c>
      <c r="Y31" s="16" t="s">
        <v>95</v>
      </c>
      <c r="Z31" s="17">
        <f t="shared" si="12"/>
        <v>12</v>
      </c>
      <c r="AA31" s="15" t="s">
        <v>95</v>
      </c>
      <c r="AB31" s="16" t="s">
        <v>95</v>
      </c>
      <c r="AC31" s="17">
        <f t="shared" si="24"/>
        <v>0</v>
      </c>
      <c r="AD31" s="24"/>
      <c r="AE31" s="22"/>
      <c r="AF31" s="17"/>
      <c r="AG31" s="18">
        <f t="shared" si="25"/>
        <v>16</v>
      </c>
      <c r="AH31" s="19">
        <f>'28.Spieltag'!AI31</f>
        <v>474</v>
      </c>
      <c r="AI31" s="20">
        <f t="shared" si="26"/>
        <v>490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'28.Spieltag'!AI32</f>
        <v>379</v>
      </c>
      <c r="AI32" s="20">
        <f t="shared" si="26"/>
        <v>379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11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2</v>
      </c>
      <c r="J33" s="16" t="s">
        <v>95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3</v>
      </c>
      <c r="O33" s="15" t="s">
        <v>95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si="12"/>
        <v>20</v>
      </c>
      <c r="AA33" s="15" t="s">
        <v>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32</v>
      </c>
      <c r="AH33" s="19">
        <f>'28.Spieltag'!AI33</f>
        <v>436</v>
      </c>
      <c r="AI33" s="20">
        <f t="shared" ref="AI33" si="36">AG33+AH33</f>
        <v>468</v>
      </c>
      <c r="AJ33" s="21">
        <f t="shared" ref="AJ33" si="37">RANK(AI33,$AI$8:$AI$53)</f>
        <v>11</v>
      </c>
      <c r="AK33" s="1"/>
    </row>
    <row r="34" spans="1:37" ht="28.15" customHeight="1" thickBot="1" x14ac:dyDescent="0.25">
      <c r="A34" s="25">
        <f t="shared" ref="A34" si="38">AJ34</f>
        <v>26</v>
      </c>
      <c r="B34" s="18" t="str">
        <f>'1.Spieltag'!B34</f>
        <v>Archie04</v>
      </c>
      <c r="C34" s="15" t="s">
        <v>12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12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3</v>
      </c>
      <c r="O34" s="15" t="s">
        <v>12</v>
      </c>
      <c r="P34" s="16" t="s">
        <v>95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2</v>
      </c>
      <c r="Z34" s="17">
        <f t="shared" si="12"/>
        <v>12</v>
      </c>
      <c r="AA34" s="15" t="s">
        <v>95</v>
      </c>
      <c r="AB34" s="16" t="s">
        <v>95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15</v>
      </c>
      <c r="AH34" s="19">
        <f>'28.Spieltag'!AI34</f>
        <v>227</v>
      </c>
      <c r="AI34" s="20">
        <f t="shared" ref="AI34" si="48">AG34+AH34</f>
        <v>242</v>
      </c>
      <c r="AJ34" s="21">
        <f t="shared" ref="AJ34" si="49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1" priority="1">
      <formula>($AG8&gt;40)</formula>
    </cfRule>
  </conditionalFormatting>
  <conditionalFormatting sqref="C4 F4 I4 L4 O4 R4 U4 X4 AA4 C6 O6 U6 X6 AA6">
    <cfRule type="cellIs" dxfId="30" priority="4" operator="equal">
      <formula>"Schalke 04"</formula>
    </cfRule>
  </conditionalFormatting>
  <conditionalFormatting sqref="F6 I6 L6 R6">
    <cfRule type="cellIs" dxfId="29" priority="3" operator="equal">
      <formula>"Schalke 04"</formula>
    </cfRule>
  </conditionalFormatting>
  <conditionalFormatting sqref="AG1:AG1048576">
    <cfRule type="top10" dxfId="28" priority="5" rank="3"/>
  </conditionalFormatting>
  <conditionalFormatting sqref="AK6:AK9">
    <cfRule type="top10" dxfId="27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4:AN53"/>
  <sheetViews>
    <sheetView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43</v>
      </c>
      <c r="B4" s="14"/>
      <c r="C4" s="14" t="s">
        <v>92</v>
      </c>
      <c r="F4" s="14" t="s">
        <v>66</v>
      </c>
      <c r="I4" s="14" t="s">
        <v>62</v>
      </c>
      <c r="L4" s="14" t="s">
        <v>94</v>
      </c>
      <c r="O4" s="14" t="s">
        <v>93</v>
      </c>
      <c r="R4" s="14" t="s">
        <v>61</v>
      </c>
      <c r="U4" s="14" t="s">
        <v>63</v>
      </c>
      <c r="X4" s="14" t="s">
        <v>11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60</v>
      </c>
      <c r="F6" s="14" t="s">
        <v>59</v>
      </c>
      <c r="I6" s="14" t="s">
        <v>57</v>
      </c>
      <c r="L6" s="14" t="s">
        <v>64</v>
      </c>
      <c r="O6" s="14" t="s">
        <v>91</v>
      </c>
      <c r="R6" s="14" t="s">
        <v>58</v>
      </c>
      <c r="U6" s="14" t="s">
        <v>68</v>
      </c>
      <c r="X6" s="14" t="s">
        <v>67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2</v>
      </c>
      <c r="G7" s="65" t="s">
        <v>96</v>
      </c>
      <c r="H7" s="66" t="s">
        <v>1</v>
      </c>
      <c r="I7" s="65" t="s">
        <v>12</v>
      </c>
      <c r="J7" s="65" t="s">
        <v>96</v>
      </c>
      <c r="K7" s="66" t="s">
        <v>1</v>
      </c>
      <c r="L7" s="65" t="s">
        <v>95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2</v>
      </c>
      <c r="V7" s="65" t="s">
        <v>12</v>
      </c>
      <c r="W7" s="66" t="s">
        <v>1</v>
      </c>
      <c r="X7" s="65" t="s">
        <v>97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6</v>
      </c>
      <c r="B8" s="18" t="str">
        <f>'1.Spieltag'!B8</f>
        <v>ahaupt1904</v>
      </c>
      <c r="C8" s="15" t="s">
        <v>95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2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96</v>
      </c>
      <c r="Z8" s="17">
        <f>IF(OR(EXACT($X$7,X8)*(EXACT($Y$7,Y8)))=TRUE,$AN$9,IF(($Y$7-$X$7=Y8-X8),$AN$8,IF(OR(EXACT($X$7&gt;$Y$7,X8&gt;Y8)*EXACT($X$7=$Y$7,X8=Y8)*EXACT($X$7&lt;$Y$7,X8&lt;Y8)),$AN$7,0)))*4</f>
        <v>8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23" si="8">E8+H8+K8+N8+Q8+T8+W8+Z8+AC8+AF8</f>
        <v>10</v>
      </c>
      <c r="AH8" s="19">
        <f>'29.Spieltag'!AI8</f>
        <v>494</v>
      </c>
      <c r="AI8" s="20">
        <f t="shared" ref="AI8:AI23" si="9">AG8+AH8</f>
        <v>504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12</v>
      </c>
      <c r="N9" s="17">
        <f t="shared" si="3"/>
        <v>0</v>
      </c>
      <c r="O9" s="15" t="s">
        <v>95</v>
      </c>
      <c r="P9" s="16" t="s">
        <v>95</v>
      </c>
      <c r="Q9" s="17">
        <f t="shared" si="4"/>
        <v>0</v>
      </c>
      <c r="R9" s="15" t="s">
        <v>12</v>
      </c>
      <c r="S9" s="16" t="s">
        <v>12</v>
      </c>
      <c r="T9" s="17" t="str">
        <f t="shared" si="5"/>
        <v>3</v>
      </c>
      <c r="U9" s="15" t="s">
        <v>2</v>
      </c>
      <c r="V9" s="16" t="s">
        <v>95</v>
      </c>
      <c r="W9" s="17" t="str">
        <f t="shared" si="6"/>
        <v>2</v>
      </c>
      <c r="X9" s="15" t="s">
        <v>2</v>
      </c>
      <c r="Y9" s="16" t="s">
        <v>96</v>
      </c>
      <c r="Z9" s="17">
        <f t="shared" ref="Z9:Z34" si="12">IF(OR(EXACT($X$7,X9)*(EXACT($Y$7,Y9)))=TRUE,$AN$9,IF(($Y$7-$X$7=Y9-X9),$AN$8,IF(OR(EXACT($X$7&gt;$Y$7,X9&gt;Y9)*EXACT($X$7=$Y$7,X9=Y9)*EXACT($X$7&lt;$Y$7,X9&lt;Y9)),$AN$7,0)))*4</f>
        <v>12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19</v>
      </c>
      <c r="AH9" s="19">
        <f>'29.Spieltag'!AI9</f>
        <v>403</v>
      </c>
      <c r="AI9" s="20">
        <f t="shared" si="9"/>
        <v>422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2</v>
      </c>
      <c r="S10" s="16" t="s">
        <v>12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>
        <f t="shared" si="12"/>
        <v>8</v>
      </c>
      <c r="AA10" s="15" t="s">
        <v>95</v>
      </c>
      <c r="AB10" s="16" t="s">
        <v>12</v>
      </c>
      <c r="AC10" s="17">
        <f t="shared" si="7"/>
        <v>0</v>
      </c>
      <c r="AD10" s="24"/>
      <c r="AE10" s="22"/>
      <c r="AF10" s="17"/>
      <c r="AG10" s="18">
        <f t="shared" si="8"/>
        <v>17</v>
      </c>
      <c r="AH10" s="19">
        <f>'29.Spieltag'!AI10</f>
        <v>537</v>
      </c>
      <c r="AI10" s="20">
        <f t="shared" si="9"/>
        <v>554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2</v>
      </c>
      <c r="F11" s="15" t="s">
        <v>12</v>
      </c>
      <c r="G11" s="16" t="s">
        <v>95</v>
      </c>
      <c r="H11" s="17" t="str">
        <f t="shared" si="1"/>
        <v>2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12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95</v>
      </c>
      <c r="T11" s="17" t="str">
        <f t="shared" si="5"/>
        <v>5</v>
      </c>
      <c r="U11" s="15" t="s">
        <v>96</v>
      </c>
      <c r="V11" s="16" t="s">
        <v>12</v>
      </c>
      <c r="W11" s="17">
        <f t="shared" si="6"/>
        <v>0</v>
      </c>
      <c r="X11" s="15" t="s">
        <v>12</v>
      </c>
      <c r="Y11" s="16" t="s">
        <v>96</v>
      </c>
      <c r="Z11" s="17">
        <f t="shared" si="12"/>
        <v>8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'29.Spieltag'!AI11</f>
        <v>481</v>
      </c>
      <c r="AI11" s="20">
        <f t="shared" si="9"/>
        <v>500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2</v>
      </c>
      <c r="G12" s="16" t="s">
        <v>95</v>
      </c>
      <c r="H12" s="17" t="str">
        <f t="shared" si="1"/>
        <v>2</v>
      </c>
      <c r="I12" s="15" t="s">
        <v>12</v>
      </c>
      <c r="J12" s="16" t="s">
        <v>95</v>
      </c>
      <c r="K12" s="17" t="str">
        <f t="shared" si="2"/>
        <v>2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12</v>
      </c>
      <c r="S12" s="16" t="s">
        <v>12</v>
      </c>
      <c r="T12" s="17" t="str">
        <f t="shared" si="5"/>
        <v>3</v>
      </c>
      <c r="U12" s="15" t="s">
        <v>12</v>
      </c>
      <c r="V12" s="16" t="s">
        <v>95</v>
      </c>
      <c r="W12" s="17" t="str">
        <f t="shared" si="6"/>
        <v>3</v>
      </c>
      <c r="X12" s="15" t="s">
        <v>2</v>
      </c>
      <c r="Y12" s="16" t="s">
        <v>95</v>
      </c>
      <c r="Z12" s="17">
        <f t="shared" si="12"/>
        <v>8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'29.Spieltag'!AI12</f>
        <v>457</v>
      </c>
      <c r="AI12" s="20">
        <f t="shared" si="9"/>
        <v>479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2</v>
      </c>
      <c r="F13" s="15" t="s">
        <v>2</v>
      </c>
      <c r="G13" s="16" t="s">
        <v>95</v>
      </c>
      <c r="H13" s="17" t="str">
        <f t="shared" si="1"/>
        <v>2</v>
      </c>
      <c r="I13" s="15" t="s">
        <v>12</v>
      </c>
      <c r="J13" s="16" t="s">
        <v>96</v>
      </c>
      <c r="K13" s="17" t="str">
        <f t="shared" si="2"/>
        <v>5</v>
      </c>
      <c r="L13" s="15" t="s">
        <v>95</v>
      </c>
      <c r="M13" s="16" t="s">
        <v>12</v>
      </c>
      <c r="N13" s="17">
        <f t="shared" si="3"/>
        <v>0</v>
      </c>
      <c r="O13" s="15" t="s">
        <v>12</v>
      </c>
      <c r="P13" s="16" t="s">
        <v>95</v>
      </c>
      <c r="Q13" s="17" t="str">
        <f t="shared" si="4"/>
        <v>2</v>
      </c>
      <c r="R13" s="15" t="s">
        <v>97</v>
      </c>
      <c r="S13" s="16" t="s">
        <v>12</v>
      </c>
      <c r="T13" s="17">
        <f t="shared" si="5"/>
        <v>0</v>
      </c>
      <c r="U13" s="15" t="s">
        <v>96</v>
      </c>
      <c r="V13" s="16" t="s">
        <v>2</v>
      </c>
      <c r="W13" s="17">
        <f t="shared" si="6"/>
        <v>0</v>
      </c>
      <c r="X13" s="15" t="s">
        <v>95</v>
      </c>
      <c r="Y13" s="16" t="s">
        <v>96</v>
      </c>
      <c r="Z13" s="17">
        <f t="shared" si="12"/>
        <v>8</v>
      </c>
      <c r="AA13" s="15" t="s">
        <v>96</v>
      </c>
      <c r="AB13" s="16" t="s">
        <v>2</v>
      </c>
      <c r="AC13" s="17">
        <f t="shared" si="7"/>
        <v>0</v>
      </c>
      <c r="AD13" s="24"/>
      <c r="AE13" s="22"/>
      <c r="AF13" s="17"/>
      <c r="AG13" s="18">
        <f t="shared" si="8"/>
        <v>19</v>
      </c>
      <c r="AH13" s="19">
        <f>'29.Spieltag'!AI13</f>
        <v>364</v>
      </c>
      <c r="AI13" s="20">
        <f t="shared" si="9"/>
        <v>383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'29.Spieltag'!AI14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96</v>
      </c>
      <c r="J15" s="16" t="s">
        <v>95</v>
      </c>
      <c r="K15" s="17">
        <f t="shared" si="2"/>
        <v>0</v>
      </c>
      <c r="L15" s="15" t="s">
        <v>12</v>
      </c>
      <c r="M15" s="16" t="s">
        <v>12</v>
      </c>
      <c r="N15" s="17" t="str">
        <f t="shared" si="3"/>
        <v>3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96</v>
      </c>
      <c r="V15" s="16" t="s">
        <v>12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8</v>
      </c>
      <c r="AA15" s="15" t="s">
        <v>96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13</v>
      </c>
      <c r="AH15" s="19">
        <f>'29.Spieltag'!AI15</f>
        <v>522</v>
      </c>
      <c r="AI15" s="20">
        <f t="shared" si="9"/>
        <v>535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95</v>
      </c>
      <c r="T16" s="17" t="str">
        <f t="shared" si="5"/>
        <v>5</v>
      </c>
      <c r="U16" s="15" t="s">
        <v>95</v>
      </c>
      <c r="V16" s="16" t="s">
        <v>12</v>
      </c>
      <c r="W16" s="17">
        <f t="shared" si="6"/>
        <v>0</v>
      </c>
      <c r="X16" s="15" t="s">
        <v>97</v>
      </c>
      <c r="Y16" s="16" t="s">
        <v>96</v>
      </c>
      <c r="Z16" s="17">
        <f t="shared" si="12"/>
        <v>8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17</v>
      </c>
      <c r="AH16" s="19">
        <f>'29.Spieltag'!AI16</f>
        <v>442</v>
      </c>
      <c r="AI16" s="20">
        <f t="shared" si="9"/>
        <v>459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21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2</v>
      </c>
      <c r="G17" s="16" t="s">
        <v>12</v>
      </c>
      <c r="H17" s="17" t="str">
        <f t="shared" si="1"/>
        <v>2</v>
      </c>
      <c r="I17" s="15" t="s">
        <v>12</v>
      </c>
      <c r="J17" s="16" t="s">
        <v>95</v>
      </c>
      <c r="K17" s="17" t="str">
        <f t="shared" si="2"/>
        <v>2</v>
      </c>
      <c r="L17" s="15" t="s">
        <v>12</v>
      </c>
      <c r="M17" s="16" t="s">
        <v>12</v>
      </c>
      <c r="N17" s="17" t="str">
        <f t="shared" si="3"/>
        <v>3</v>
      </c>
      <c r="O17" s="15" t="s">
        <v>95</v>
      </c>
      <c r="P17" s="16" t="s">
        <v>12</v>
      </c>
      <c r="Q17" s="17">
        <f t="shared" si="4"/>
        <v>0</v>
      </c>
      <c r="R17" s="15" t="s">
        <v>95</v>
      </c>
      <c r="S17" s="16" t="s">
        <v>12</v>
      </c>
      <c r="T17" s="17">
        <f t="shared" si="5"/>
        <v>0</v>
      </c>
      <c r="U17" s="15" t="s">
        <v>95</v>
      </c>
      <c r="V17" s="16" t="s">
        <v>95</v>
      </c>
      <c r="W17" s="17">
        <f t="shared" si="6"/>
        <v>0</v>
      </c>
      <c r="X17" s="15" t="s">
        <v>97</v>
      </c>
      <c r="Y17" s="16" t="s">
        <v>96</v>
      </c>
      <c r="Z17" s="17">
        <f t="shared" si="12"/>
        <v>8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15</v>
      </c>
      <c r="AH17" s="19">
        <f>'29.Spieltag'!AI17</f>
        <v>386</v>
      </c>
      <c r="AI17" s="20">
        <f t="shared" si="9"/>
        <v>401</v>
      </c>
      <c r="AJ17" s="21">
        <f t="shared" si="10"/>
        <v>21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12</v>
      </c>
      <c r="G18" s="16" t="s">
        <v>12</v>
      </c>
      <c r="H18" s="17">
        <f t="shared" si="1"/>
        <v>0</v>
      </c>
      <c r="I18" s="15" t="s">
        <v>95</v>
      </c>
      <c r="J18" s="16" t="s">
        <v>96</v>
      </c>
      <c r="K18" s="17" t="str">
        <f t="shared" si="2"/>
        <v>2</v>
      </c>
      <c r="L18" s="15" t="s">
        <v>95</v>
      </c>
      <c r="M18" s="16" t="s">
        <v>95</v>
      </c>
      <c r="N18" s="17" t="str">
        <f t="shared" si="3"/>
        <v>5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96</v>
      </c>
      <c r="T18" s="17">
        <f t="shared" si="5"/>
        <v>0</v>
      </c>
      <c r="U18" s="15" t="s">
        <v>95</v>
      </c>
      <c r="V18" s="16" t="s">
        <v>12</v>
      </c>
      <c r="W18" s="17">
        <f t="shared" si="6"/>
        <v>0</v>
      </c>
      <c r="X18" s="15" t="s">
        <v>12</v>
      </c>
      <c r="Y18" s="16" t="s">
        <v>96</v>
      </c>
      <c r="Z18" s="17">
        <f t="shared" si="12"/>
        <v>8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17</v>
      </c>
      <c r="AH18" s="19">
        <f>'29.Spieltag'!AI18</f>
        <v>456</v>
      </c>
      <c r="AI18" s="20">
        <f t="shared" si="9"/>
        <v>473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2</v>
      </c>
      <c r="I19" s="15" t="s">
        <v>12</v>
      </c>
      <c r="J19" s="16" t="s">
        <v>96</v>
      </c>
      <c r="K19" s="17" t="str">
        <f t="shared" si="2"/>
        <v>5</v>
      </c>
      <c r="L19" s="15" t="s">
        <v>95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95</v>
      </c>
      <c r="T19" s="17" t="str">
        <f t="shared" si="5"/>
        <v>5</v>
      </c>
      <c r="U19" s="15" t="s">
        <v>95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>
        <f t="shared" si="12"/>
        <v>8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si="8"/>
        <v>27</v>
      </c>
      <c r="AH19" s="19">
        <f>'29.Spieltag'!AI19</f>
        <v>480</v>
      </c>
      <c r="AI19" s="20">
        <f t="shared" si="9"/>
        <v>507</v>
      </c>
      <c r="AJ19" s="21">
        <f t="shared" si="10"/>
        <v>5</v>
      </c>
      <c r="AK19" s="1"/>
    </row>
    <row r="20" spans="1:37" ht="24.95" customHeight="1" thickBot="1" x14ac:dyDescent="0.25">
      <c r="A20" s="25">
        <f t="shared" si="0"/>
        <v>15</v>
      </c>
      <c r="B20" s="18" t="str">
        <f>'1.Spieltag'!B20</f>
        <v>Lola04</v>
      </c>
      <c r="C20" s="15" t="s">
        <v>95</v>
      </c>
      <c r="D20" s="16" t="s">
        <v>12</v>
      </c>
      <c r="E20" s="17">
        <f t="shared" si="11"/>
        <v>0</v>
      </c>
      <c r="F20" s="15" t="s">
        <v>12</v>
      </c>
      <c r="G20" s="16" t="s">
        <v>95</v>
      </c>
      <c r="H20" s="17" t="str">
        <f t="shared" si="1"/>
        <v>2</v>
      </c>
      <c r="I20" s="15" t="s">
        <v>95</v>
      </c>
      <c r="J20" s="16" t="s">
        <v>96</v>
      </c>
      <c r="K20" s="17" t="str">
        <f t="shared" si="2"/>
        <v>2</v>
      </c>
      <c r="L20" s="15" t="s">
        <v>12</v>
      </c>
      <c r="M20" s="16" t="s">
        <v>12</v>
      </c>
      <c r="N20" s="17" t="str">
        <f t="shared" si="3"/>
        <v>3</v>
      </c>
      <c r="O20" s="15" t="s">
        <v>12</v>
      </c>
      <c r="P20" s="16" t="s">
        <v>12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95</v>
      </c>
      <c r="V20" s="16" t="s">
        <v>95</v>
      </c>
      <c r="W20" s="17">
        <f t="shared" si="6"/>
        <v>0</v>
      </c>
      <c r="X20" s="15" t="s">
        <v>2</v>
      </c>
      <c r="Y20" s="16" t="s">
        <v>95</v>
      </c>
      <c r="Z20" s="17">
        <f t="shared" si="12"/>
        <v>8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8"/>
        <v>15</v>
      </c>
      <c r="AH20" s="19">
        <f>'29.Spieltag'!AI20</f>
        <v>452</v>
      </c>
      <c r="AI20" s="20">
        <f t="shared" si="9"/>
        <v>467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0"/>
        <v>4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2</v>
      </c>
      <c r="G21" s="16" t="s">
        <v>95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2</v>
      </c>
      <c r="L21" s="15" t="s">
        <v>95</v>
      </c>
      <c r="M21" s="16" t="s">
        <v>95</v>
      </c>
      <c r="N21" s="17" t="str">
        <f t="shared" si="3"/>
        <v>5</v>
      </c>
      <c r="O21" s="15" t="s">
        <v>12</v>
      </c>
      <c r="P21" s="16" t="s">
        <v>95</v>
      </c>
      <c r="Q21" s="17" t="str">
        <f t="shared" si="4"/>
        <v>2</v>
      </c>
      <c r="R21" s="15" t="s">
        <v>12</v>
      </c>
      <c r="S21" s="16" t="s">
        <v>12</v>
      </c>
      <c r="T21" s="17" t="str">
        <f t="shared" si="5"/>
        <v>3</v>
      </c>
      <c r="U21" s="15" t="s">
        <v>95</v>
      </c>
      <c r="V21" s="16" t="s">
        <v>2</v>
      </c>
      <c r="W21" s="17">
        <f t="shared" si="6"/>
        <v>0</v>
      </c>
      <c r="X21" s="15" t="s">
        <v>2</v>
      </c>
      <c r="Y21" s="16" t="s">
        <v>95</v>
      </c>
      <c r="Z21" s="17">
        <f t="shared" si="12"/>
        <v>8</v>
      </c>
      <c r="AA21" s="15" t="s">
        <v>12</v>
      </c>
      <c r="AB21" s="16" t="s">
        <v>12</v>
      </c>
      <c r="AC21" s="17" t="str">
        <f t="shared" si="7"/>
        <v>3</v>
      </c>
      <c r="AD21" s="24"/>
      <c r="AE21" s="22"/>
      <c r="AF21" s="17"/>
      <c r="AG21" s="18">
        <f t="shared" si="8"/>
        <v>27</v>
      </c>
      <c r="AH21" s="19">
        <f>'29.Spieltag'!AI21</f>
        <v>492</v>
      </c>
      <c r="AI21" s="20">
        <f t="shared" si="9"/>
        <v>519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0"/>
        <v>6</v>
      </c>
      <c r="B22" s="18" t="str">
        <f>'1.Spieltag'!B22</f>
        <v>Mike04</v>
      </c>
      <c r="C22" s="15" t="s">
        <v>95</v>
      </c>
      <c r="D22" s="16" t="s">
        <v>95</v>
      </c>
      <c r="E22" s="17">
        <f t="shared" si="11"/>
        <v>0</v>
      </c>
      <c r="F22" s="15" t="s">
        <v>12</v>
      </c>
      <c r="G22" s="16" t="s">
        <v>12</v>
      </c>
      <c r="H22" s="17">
        <f t="shared" si="1"/>
        <v>0</v>
      </c>
      <c r="I22" s="15" t="s">
        <v>95</v>
      </c>
      <c r="J22" s="16" t="s">
        <v>12</v>
      </c>
      <c r="K22" s="17">
        <f t="shared" si="2"/>
        <v>0</v>
      </c>
      <c r="L22" s="15" t="s">
        <v>95</v>
      </c>
      <c r="M22" s="16" t="s">
        <v>96</v>
      </c>
      <c r="N22" s="17">
        <f t="shared" si="3"/>
        <v>0</v>
      </c>
      <c r="O22" s="15" t="s">
        <v>95</v>
      </c>
      <c r="P22" s="16" t="s">
        <v>12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6"/>
        <v>0</v>
      </c>
      <c r="X22" s="15" t="s">
        <v>2</v>
      </c>
      <c r="Y22" s="16" t="s">
        <v>96</v>
      </c>
      <c r="Z22" s="17">
        <f t="shared" si="12"/>
        <v>12</v>
      </c>
      <c r="AA22" s="15" t="s">
        <v>95</v>
      </c>
      <c r="AB22" s="16" t="s">
        <v>95</v>
      </c>
      <c r="AC22" s="17" t="str">
        <f t="shared" si="7"/>
        <v>5</v>
      </c>
      <c r="AD22" s="24"/>
      <c r="AE22" s="22"/>
      <c r="AF22" s="17"/>
      <c r="AG22" s="18">
        <f t="shared" si="8"/>
        <v>17</v>
      </c>
      <c r="AH22" s="19">
        <f>'29.Spieltag'!AI22</f>
        <v>487</v>
      </c>
      <c r="AI22" s="20">
        <f t="shared" si="9"/>
        <v>504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8"/>
        <v>0</v>
      </c>
      <c r="AH23" s="19">
        <f>'29.Spieltag'!AI23</f>
        <v>290</v>
      </c>
      <c r="AI23" s="20">
        <f t="shared" si="9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2</v>
      </c>
      <c r="F24" s="15" t="s">
        <v>2</v>
      </c>
      <c r="G24" s="16" t="s">
        <v>95</v>
      </c>
      <c r="H24" s="17" t="str">
        <f t="shared" si="1"/>
        <v>2</v>
      </c>
      <c r="I24" s="15" t="s">
        <v>95</v>
      </c>
      <c r="J24" s="16" t="s">
        <v>95</v>
      </c>
      <c r="K24" s="17">
        <f t="shared" si="2"/>
        <v>0</v>
      </c>
      <c r="L24" s="15" t="s">
        <v>95</v>
      </c>
      <c r="M24" s="16" t="s">
        <v>97</v>
      </c>
      <c r="N24" s="17">
        <f t="shared" si="3"/>
        <v>0</v>
      </c>
      <c r="O24" s="15" t="s">
        <v>97</v>
      </c>
      <c r="P24" s="16" t="s">
        <v>2</v>
      </c>
      <c r="Q24" s="17" t="str">
        <f t="shared" si="4"/>
        <v>2</v>
      </c>
      <c r="R24" s="15" t="s">
        <v>12</v>
      </c>
      <c r="S24" s="16" t="s">
        <v>95</v>
      </c>
      <c r="T24" s="17">
        <f t="shared" si="5"/>
        <v>0</v>
      </c>
      <c r="U24" s="15" t="s">
        <v>95</v>
      </c>
      <c r="V24" s="16" t="s">
        <v>12</v>
      </c>
      <c r="W24" s="17">
        <f t="shared" si="6"/>
        <v>0</v>
      </c>
      <c r="X24" s="15" t="s">
        <v>2</v>
      </c>
      <c r="Y24" s="16" t="s">
        <v>95</v>
      </c>
      <c r="Z24" s="17">
        <f t="shared" si="12"/>
        <v>8</v>
      </c>
      <c r="AA24" s="15" t="s">
        <v>12</v>
      </c>
      <c r="AB24" s="16" t="s">
        <v>2</v>
      </c>
      <c r="AC24" s="17">
        <f t="shared" si="7"/>
        <v>0</v>
      </c>
      <c r="AD24" s="24"/>
      <c r="AE24" s="22"/>
      <c r="AF24" s="17"/>
      <c r="AG24" s="18">
        <f t="shared" ref="AG24:AG26" si="13">E24+H24+K24+N24+Q24+T24+W24+Z24+AC24+AF24</f>
        <v>14</v>
      </c>
      <c r="AH24" s="19">
        <f>'29.Spieltag'!AI24</f>
        <v>451</v>
      </c>
      <c r="AI24" s="20">
        <f t="shared" ref="AI24:AI26" si="14">AG24+AH24</f>
        <v>465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2</v>
      </c>
      <c r="G25" s="16" t="s">
        <v>95</v>
      </c>
      <c r="H25" s="17" t="str">
        <f t="shared" si="1"/>
        <v>2</v>
      </c>
      <c r="I25" s="15" t="s">
        <v>12</v>
      </c>
      <c r="J25" s="16" t="s">
        <v>96</v>
      </c>
      <c r="K25" s="17" t="str">
        <f t="shared" si="2"/>
        <v>5</v>
      </c>
      <c r="L25" s="15" t="s">
        <v>12</v>
      </c>
      <c r="M25" s="16" t="s">
        <v>96</v>
      </c>
      <c r="N25" s="17">
        <f t="shared" si="3"/>
        <v>0</v>
      </c>
      <c r="O25" s="15" t="s">
        <v>12</v>
      </c>
      <c r="P25" s="16" t="s">
        <v>95</v>
      </c>
      <c r="Q25" s="17" t="str">
        <f t="shared" si="4"/>
        <v>2</v>
      </c>
      <c r="R25" s="15" t="s">
        <v>2</v>
      </c>
      <c r="S25" s="16" t="s">
        <v>95</v>
      </c>
      <c r="T25" s="17">
        <f t="shared" si="5"/>
        <v>0</v>
      </c>
      <c r="U25" s="15" t="s">
        <v>95</v>
      </c>
      <c r="V25" s="16" t="s">
        <v>12</v>
      </c>
      <c r="W25" s="17">
        <f t="shared" si="6"/>
        <v>0</v>
      </c>
      <c r="X25" s="15" t="s">
        <v>125</v>
      </c>
      <c r="Y25" s="16" t="s">
        <v>97</v>
      </c>
      <c r="Z25" s="17">
        <f t="shared" si="12"/>
        <v>8</v>
      </c>
      <c r="AA25" s="15" t="s">
        <v>96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3"/>
        <v>19</v>
      </c>
      <c r="AH25" s="19">
        <f>'29.Spieltag'!AI25</f>
        <v>484</v>
      </c>
      <c r="AI25" s="20">
        <f t="shared" si="14"/>
        <v>503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95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95</v>
      </c>
      <c r="M26" s="16" t="s">
        <v>12</v>
      </c>
      <c r="N26" s="17">
        <f t="shared" si="3"/>
        <v>0</v>
      </c>
      <c r="O26" s="15" t="s">
        <v>95</v>
      </c>
      <c r="P26" s="16" t="s">
        <v>96</v>
      </c>
      <c r="Q26" s="17" t="str">
        <f t="shared" si="4"/>
        <v>2</v>
      </c>
      <c r="R26" s="15" t="s">
        <v>12</v>
      </c>
      <c r="S26" s="16" t="s">
        <v>12</v>
      </c>
      <c r="T26" s="17" t="str">
        <f t="shared" si="5"/>
        <v>3</v>
      </c>
      <c r="U26" s="15" t="s">
        <v>95</v>
      </c>
      <c r="V26" s="16" t="s">
        <v>95</v>
      </c>
      <c r="W26" s="17">
        <f t="shared" si="6"/>
        <v>0</v>
      </c>
      <c r="X26" s="15" t="s">
        <v>2</v>
      </c>
      <c r="Y26" s="16" t="s">
        <v>96</v>
      </c>
      <c r="Z26" s="17">
        <f t="shared" si="12"/>
        <v>12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3"/>
        <v>17</v>
      </c>
      <c r="AH26" s="19">
        <f>'29.Spieltag'!AI26</f>
        <v>460</v>
      </c>
      <c r="AI26" s="20">
        <f t="shared" si="14"/>
        <v>477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96</v>
      </c>
      <c r="H27" s="17" t="str">
        <f t="shared" ref="H27:H32" si="18">IF(OR(EXACT($F$7,F27)*(EXACT($G$7,G27)))=TRUE,$AN$9,IF(($G$7-$F$7=G27-F27),$AN$8,IF(OR(EXACT($F$7&gt;$G$7,F27&gt;G27)*EXACT($F$7=$G$7,F27=G27)*EXACT($F$7&lt;$G$7,F27&lt;G27)),$AN$7,0)))</f>
        <v>2</v>
      </c>
      <c r="I27" s="15" t="s">
        <v>2</v>
      </c>
      <c r="J27" s="16" t="s">
        <v>95</v>
      </c>
      <c r="K27" s="17" t="str">
        <f t="shared" ref="K27:K32" si="19">IF(OR(EXACT($I$7,I27)*(EXACT($J$7,J27)))=TRUE,$AN$9,IF(($J$7-$I$7=J27-I27),$AN$8,IF(OR(EXACT($I$7&gt;$J$7,I27&gt;J27)*EXACT($I$7=$J$7,I27=J27)*EXACT($I$7&lt;$J$7,I27&lt;J27)),$AN$7,0)))</f>
        <v>3</v>
      </c>
      <c r="L27" s="15" t="s">
        <v>96</v>
      </c>
      <c r="M27" s="16" t="s">
        <v>95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5" t="s">
        <v>97</v>
      </c>
      <c r="S27" s="16" t="s">
        <v>97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13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si="12"/>
        <v>12</v>
      </c>
      <c r="AA27" s="15" t="s">
        <v>12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25</v>
      </c>
      <c r="AH27" s="19">
        <f>'29.Spieltag'!AI27</f>
        <v>378</v>
      </c>
      <c r="AI27" s="20">
        <f t="shared" ref="AI27:AI32" si="26">AG27+AH27</f>
        <v>403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17"/>
        <v>2</v>
      </c>
      <c r="F28" s="15" t="s">
        <v>12</v>
      </c>
      <c r="G28" s="16" t="s">
        <v>12</v>
      </c>
      <c r="H28" s="17">
        <f t="shared" si="18"/>
        <v>0</v>
      </c>
      <c r="I28" s="15" t="s">
        <v>95</v>
      </c>
      <c r="J28" s="16" t="s">
        <v>96</v>
      </c>
      <c r="K28" s="17" t="str">
        <f t="shared" si="19"/>
        <v>2</v>
      </c>
      <c r="L28" s="15" t="s">
        <v>95</v>
      </c>
      <c r="M28" s="16" t="s">
        <v>95</v>
      </c>
      <c r="N28" s="17" t="str">
        <f t="shared" si="20"/>
        <v>5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96</v>
      </c>
      <c r="T28" s="17">
        <f t="shared" si="22"/>
        <v>0</v>
      </c>
      <c r="U28" s="15" t="s">
        <v>95</v>
      </c>
      <c r="V28" s="16" t="s">
        <v>12</v>
      </c>
      <c r="W28" s="17">
        <f t="shared" si="23"/>
        <v>0</v>
      </c>
      <c r="X28" s="15" t="s">
        <v>12</v>
      </c>
      <c r="Y28" s="16" t="s">
        <v>96</v>
      </c>
      <c r="Z28" s="17">
        <f t="shared" si="12"/>
        <v>8</v>
      </c>
      <c r="AA28" s="15" t="s">
        <v>96</v>
      </c>
      <c r="AB28" s="16" t="s">
        <v>95</v>
      </c>
      <c r="AC28" s="17">
        <f t="shared" si="24"/>
        <v>0</v>
      </c>
      <c r="AD28" s="24"/>
      <c r="AE28" s="22"/>
      <c r="AF28" s="17"/>
      <c r="AG28" s="18">
        <f t="shared" si="25"/>
        <v>17</v>
      </c>
      <c r="AH28" s="19">
        <f>'29.Spieltag'!AI28</f>
        <v>343</v>
      </c>
      <c r="AI28" s="20">
        <f t="shared" si="26"/>
        <v>360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7"/>
        <v>2</v>
      </c>
      <c r="F29" s="15" t="s">
        <v>12</v>
      </c>
      <c r="G29" s="16" t="s">
        <v>96</v>
      </c>
      <c r="H29" s="17" t="str">
        <f t="shared" si="18"/>
        <v>2</v>
      </c>
      <c r="I29" s="15" t="s">
        <v>12</v>
      </c>
      <c r="J29" s="16" t="s">
        <v>95</v>
      </c>
      <c r="K29" s="17" t="str">
        <f t="shared" si="19"/>
        <v>2</v>
      </c>
      <c r="L29" s="15" t="s">
        <v>95</v>
      </c>
      <c r="M29" s="16" t="s">
        <v>95</v>
      </c>
      <c r="N29" s="17" t="str">
        <f t="shared" si="20"/>
        <v>5</v>
      </c>
      <c r="O29" s="15" t="s">
        <v>12</v>
      </c>
      <c r="P29" s="16" t="s">
        <v>95</v>
      </c>
      <c r="Q29" s="17" t="str">
        <f t="shared" si="21"/>
        <v>2</v>
      </c>
      <c r="R29" s="15" t="s">
        <v>95</v>
      </c>
      <c r="S29" s="16" t="s">
        <v>95</v>
      </c>
      <c r="T29" s="17" t="str">
        <f t="shared" si="22"/>
        <v>5</v>
      </c>
      <c r="U29" s="15" t="s">
        <v>95</v>
      </c>
      <c r="V29" s="16" t="s">
        <v>2</v>
      </c>
      <c r="W29" s="17">
        <f t="shared" si="23"/>
        <v>0</v>
      </c>
      <c r="X29" s="15" t="s">
        <v>2</v>
      </c>
      <c r="Y29" s="16" t="s">
        <v>96</v>
      </c>
      <c r="Z29" s="17">
        <f t="shared" si="12"/>
        <v>12</v>
      </c>
      <c r="AA29" s="15" t="s">
        <v>95</v>
      </c>
      <c r="AB29" s="16" t="s">
        <v>12</v>
      </c>
      <c r="AC29" s="17">
        <f t="shared" si="24"/>
        <v>0</v>
      </c>
      <c r="AD29" s="24"/>
      <c r="AE29" s="22"/>
      <c r="AF29" s="17"/>
      <c r="AG29" s="18">
        <f t="shared" si="25"/>
        <v>30</v>
      </c>
      <c r="AH29" s="19">
        <f>'29.Spieltag'!AI29</f>
        <v>497</v>
      </c>
      <c r="AI29" s="20">
        <f t="shared" si="26"/>
        <v>527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96</v>
      </c>
      <c r="D30" s="16" t="s">
        <v>12</v>
      </c>
      <c r="E30" s="17">
        <f t="shared" si="17"/>
        <v>0</v>
      </c>
      <c r="F30" s="15" t="s">
        <v>12</v>
      </c>
      <c r="G30" s="16" t="s">
        <v>12</v>
      </c>
      <c r="H30" s="17">
        <f t="shared" si="18"/>
        <v>0</v>
      </c>
      <c r="I30" s="15" t="s">
        <v>95</v>
      </c>
      <c r="J30" s="16" t="s">
        <v>96</v>
      </c>
      <c r="K30" s="17" t="str">
        <f t="shared" si="19"/>
        <v>2</v>
      </c>
      <c r="L30" s="15" t="s">
        <v>95</v>
      </c>
      <c r="M30" s="16" t="s">
        <v>95</v>
      </c>
      <c r="N30" s="17" t="str">
        <f t="shared" si="20"/>
        <v>5</v>
      </c>
      <c r="O30" s="15" t="s">
        <v>12</v>
      </c>
      <c r="P30" s="16" t="s">
        <v>95</v>
      </c>
      <c r="Q30" s="17" t="str">
        <f t="shared" si="21"/>
        <v>2</v>
      </c>
      <c r="R30" s="15" t="s">
        <v>96</v>
      </c>
      <c r="S30" s="16" t="s">
        <v>95</v>
      </c>
      <c r="T30" s="17">
        <f t="shared" si="22"/>
        <v>0</v>
      </c>
      <c r="U30" s="15" t="s">
        <v>95</v>
      </c>
      <c r="V30" s="16" t="s">
        <v>97</v>
      </c>
      <c r="W30" s="17">
        <f t="shared" si="23"/>
        <v>0</v>
      </c>
      <c r="X30" s="15" t="s">
        <v>2</v>
      </c>
      <c r="Y30" s="16" t="s">
        <v>95</v>
      </c>
      <c r="Z30" s="17">
        <f t="shared" si="12"/>
        <v>8</v>
      </c>
      <c r="AA30" s="15" t="s">
        <v>96</v>
      </c>
      <c r="AB30" s="16" t="s">
        <v>96</v>
      </c>
      <c r="AC30" s="17" t="str">
        <f t="shared" si="24"/>
        <v>3</v>
      </c>
      <c r="AD30" s="24"/>
      <c r="AE30" s="22"/>
      <c r="AF30" s="17"/>
      <c r="AG30" s="18">
        <f t="shared" si="25"/>
        <v>20</v>
      </c>
      <c r="AH30" s="19">
        <f>'29.Spieltag'!AI30</f>
        <v>393</v>
      </c>
      <c r="AI30" s="20">
        <f t="shared" si="26"/>
        <v>413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8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7"/>
        <v>2</v>
      </c>
      <c r="F31" s="15" t="s">
        <v>95</v>
      </c>
      <c r="G31" s="16" t="s">
        <v>12</v>
      </c>
      <c r="H31" s="17">
        <f t="shared" si="18"/>
        <v>0</v>
      </c>
      <c r="I31" s="15" t="s">
        <v>95</v>
      </c>
      <c r="J31" s="16" t="s">
        <v>95</v>
      </c>
      <c r="K31" s="17">
        <f t="shared" si="19"/>
        <v>0</v>
      </c>
      <c r="L31" s="15" t="s">
        <v>12</v>
      </c>
      <c r="M31" s="16" t="s">
        <v>95</v>
      </c>
      <c r="N31" s="17">
        <f t="shared" si="20"/>
        <v>0</v>
      </c>
      <c r="O31" s="15" t="s">
        <v>95</v>
      </c>
      <c r="P31" s="16" t="s">
        <v>95</v>
      </c>
      <c r="Q31" s="17">
        <f t="shared" si="21"/>
        <v>0</v>
      </c>
      <c r="R31" s="15" t="s">
        <v>12</v>
      </c>
      <c r="S31" s="16" t="s">
        <v>12</v>
      </c>
      <c r="T31" s="17" t="str">
        <f t="shared" si="22"/>
        <v>3</v>
      </c>
      <c r="U31" s="15" t="s">
        <v>95</v>
      </c>
      <c r="V31" s="16" t="s">
        <v>12</v>
      </c>
      <c r="W31" s="17">
        <f t="shared" si="23"/>
        <v>0</v>
      </c>
      <c r="X31" s="15" t="s">
        <v>2</v>
      </c>
      <c r="Y31" s="16" t="s">
        <v>95</v>
      </c>
      <c r="Z31" s="17">
        <f t="shared" si="12"/>
        <v>8</v>
      </c>
      <c r="AA31" s="15" t="s">
        <v>95</v>
      </c>
      <c r="AB31" s="16" t="s">
        <v>12</v>
      </c>
      <c r="AC31" s="17">
        <f t="shared" si="24"/>
        <v>0</v>
      </c>
      <c r="AD31" s="24"/>
      <c r="AE31" s="22"/>
      <c r="AF31" s="17"/>
      <c r="AG31" s="18">
        <f t="shared" si="25"/>
        <v>13</v>
      </c>
      <c r="AH31" s="19">
        <f>'29.Spieltag'!AI31</f>
        <v>490</v>
      </c>
      <c r="AI31" s="20">
        <f t="shared" si="26"/>
        <v>503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16"/>
        <v>22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7"/>
        <v>0</v>
      </c>
      <c r="F32" s="15" t="s">
        <v>95</v>
      </c>
      <c r="G32" s="16" t="s">
        <v>96</v>
      </c>
      <c r="H32" s="17" t="str">
        <f t="shared" si="18"/>
        <v>2</v>
      </c>
      <c r="I32" s="15" t="s">
        <v>95</v>
      </c>
      <c r="J32" s="16" t="s">
        <v>95</v>
      </c>
      <c r="K32" s="17">
        <f t="shared" si="19"/>
        <v>0</v>
      </c>
      <c r="L32" s="15" t="s">
        <v>96</v>
      </c>
      <c r="M32" s="16" t="s">
        <v>96</v>
      </c>
      <c r="N32" s="17" t="str">
        <f t="shared" si="20"/>
        <v>3</v>
      </c>
      <c r="O32" s="15" t="s">
        <v>2</v>
      </c>
      <c r="P32" s="16" t="s">
        <v>95</v>
      </c>
      <c r="Q32" s="17" t="str">
        <f t="shared" si="21"/>
        <v>3</v>
      </c>
      <c r="R32" s="15" t="s">
        <v>12</v>
      </c>
      <c r="S32" s="16" t="s">
        <v>95</v>
      </c>
      <c r="T32" s="17">
        <f t="shared" si="22"/>
        <v>0</v>
      </c>
      <c r="U32" s="15" t="s">
        <v>12</v>
      </c>
      <c r="V32" s="16" t="s">
        <v>95</v>
      </c>
      <c r="W32" s="17" t="str">
        <f t="shared" si="23"/>
        <v>3</v>
      </c>
      <c r="X32" s="15" t="s">
        <v>12</v>
      </c>
      <c r="Y32" s="16" t="s">
        <v>96</v>
      </c>
      <c r="Z32" s="17">
        <f t="shared" si="12"/>
        <v>8</v>
      </c>
      <c r="AA32" s="15" t="s">
        <v>96</v>
      </c>
      <c r="AB32" s="16" t="s">
        <v>95</v>
      </c>
      <c r="AC32" s="17">
        <f t="shared" si="24"/>
        <v>0</v>
      </c>
      <c r="AD32" s="24"/>
      <c r="AE32" s="22"/>
      <c r="AF32" s="17"/>
      <c r="AG32" s="18">
        <f t="shared" si="25"/>
        <v>19</v>
      </c>
      <c r="AH32" s="19">
        <f>'29.Spieltag'!AI32</f>
        <v>379</v>
      </c>
      <c r="AI32" s="20">
        <f t="shared" si="26"/>
        <v>398</v>
      </c>
      <c r="AJ32" s="21">
        <f t="shared" si="10"/>
        <v>22</v>
      </c>
      <c r="AK32" s="1"/>
    </row>
    <row r="33" spans="1:37" ht="28.15" customHeight="1" thickBot="1" x14ac:dyDescent="0.25">
      <c r="A33" s="25">
        <f t="shared" si="16"/>
        <v>11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96</v>
      </c>
      <c r="K33" s="17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5" t="s">
        <v>95</v>
      </c>
      <c r="M33" s="16" t="s">
        <v>12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12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3</v>
      </c>
      <c r="U33" s="15" t="s">
        <v>95</v>
      </c>
      <c r="V33" s="16" t="s">
        <v>2</v>
      </c>
      <c r="W33" s="17">
        <f t="shared" ref="W33" si="33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si="12"/>
        <v>8</v>
      </c>
      <c r="AA33" s="15" t="s">
        <v>95</v>
      </c>
      <c r="AB33" s="16" t="s">
        <v>12</v>
      </c>
      <c r="AC33" s="17">
        <f t="shared" ref="AC33" si="34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5">E33+H33+K33+N33+Q33+T33+W33+Z33+AC33+AF33</f>
        <v>18</v>
      </c>
      <c r="AH33" s="19">
        <f>'29.Spieltag'!AI33</f>
        <v>468</v>
      </c>
      <c r="AI33" s="20">
        <f t="shared" ref="AI33" si="36">AG33+AH33</f>
        <v>486</v>
      </c>
      <c r="AJ33" s="21">
        <f t="shared" ref="AJ33" si="37">RANK(AI33,$AI$8:$AI$53)</f>
        <v>11</v>
      </c>
      <c r="AK33" s="1"/>
    </row>
    <row r="34" spans="1:37" ht="28.15" customHeight="1" thickBot="1" x14ac:dyDescent="0.25">
      <c r="A34" s="25">
        <f t="shared" ref="A34" si="38">AJ34</f>
        <v>26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12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12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3</v>
      </c>
      <c r="O34" s="15" t="s">
        <v>12</v>
      </c>
      <c r="P34" s="16" t="s">
        <v>95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95</v>
      </c>
      <c r="S34" s="16" t="s">
        <v>95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5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3</v>
      </c>
      <c r="X34" s="15" t="s">
        <v>12</v>
      </c>
      <c r="Y34" s="16" t="s">
        <v>95</v>
      </c>
      <c r="Z34" s="17">
        <f t="shared" si="12"/>
        <v>8</v>
      </c>
      <c r="AA34" s="15" t="s">
        <v>95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7">E34+H34+K34+N34+Q34+T34+W34+Z34+AC34+AF34</f>
        <v>26</v>
      </c>
      <c r="AH34" s="19">
        <f>'29.Spieltag'!AI34</f>
        <v>242</v>
      </c>
      <c r="AI34" s="20">
        <f t="shared" ref="AI34" si="48">AG34+AH34</f>
        <v>268</v>
      </c>
      <c r="AJ34" s="21">
        <f t="shared" ref="AJ34" si="49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6" priority="1">
      <formula>($AG8&gt;40)</formula>
    </cfRule>
  </conditionalFormatting>
  <conditionalFormatting sqref="C4 I4 R4 U4 X4 F6">
    <cfRule type="cellIs" dxfId="25" priority="4" operator="equal">
      <formula>"Schalke 04"</formula>
    </cfRule>
  </conditionalFormatting>
  <conditionalFormatting sqref="F4 L4 O4 AA4 C6 I6 L6 O6 R6 U6 X6 AA6">
    <cfRule type="cellIs" dxfId="24" priority="3" operator="equal">
      <formula>"Schalke 04"</formula>
    </cfRule>
  </conditionalFormatting>
  <conditionalFormatting sqref="AG1:AG1048576">
    <cfRule type="top10" dxfId="23" priority="5" rank="3"/>
  </conditionalFormatting>
  <conditionalFormatting sqref="AK6:AK9">
    <cfRule type="top10" dxfId="22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4:AN53"/>
  <sheetViews>
    <sheetView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44</v>
      </c>
      <c r="B4" s="14"/>
      <c r="C4" s="14" t="s">
        <v>57</v>
      </c>
      <c r="F4" s="14" t="s">
        <v>60</v>
      </c>
      <c r="I4" s="14" t="s">
        <v>59</v>
      </c>
      <c r="L4" s="14" t="s">
        <v>56</v>
      </c>
      <c r="O4" s="14" t="s">
        <v>67</v>
      </c>
      <c r="R4" s="14" t="s">
        <v>68</v>
      </c>
      <c r="U4" s="14" t="s">
        <v>91</v>
      </c>
      <c r="X4" s="14" t="s">
        <v>58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92</v>
      </c>
      <c r="O6" s="14" t="s">
        <v>94</v>
      </c>
      <c r="R6" s="14" t="s">
        <v>66</v>
      </c>
      <c r="U6" s="14" t="s">
        <v>63</v>
      </c>
      <c r="X6" s="14" t="s">
        <v>11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95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2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10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 t="str">
        <f t="shared" ref="K8:K25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96</v>
      </c>
      <c r="N8" s="17">
        <f t="shared" ref="N8:N25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12</v>
      </c>
      <c r="Q8" s="17">
        <f t="shared" ref="Q8:Q25" si="4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95</v>
      </c>
      <c r="T8" s="17" t="str">
        <f t="shared" ref="T8:T25" si="5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96</v>
      </c>
      <c r="W8" s="17" t="str">
        <f t="shared" ref="W8:W25" si="6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>
        <f>IF(OR(EXACT($X$7,X8)*(EXACT($Y$7,Y8)))=TRUE,$AN$9,IF(($Y$7-$X$7=Y8-X8),$AN$8,IF(OR(EXACT($X$7&gt;$Y$7,X8&gt;Y8)*EXACT($X$7=$Y$7,X8=Y8)*EXACT($X$7&lt;$Y$7,X8&lt;Y8)),$AN$7,0)))*2</f>
        <v>0</v>
      </c>
      <c r="AA8" s="15" t="s">
        <v>12</v>
      </c>
      <c r="AB8" s="16" t="s">
        <v>95</v>
      </c>
      <c r="AC8" s="17" t="str">
        <f t="shared" ref="AC8:AC25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12</v>
      </c>
      <c r="AH8" s="19">
        <f>'30.Spieltag'!AI8</f>
        <v>504</v>
      </c>
      <c r="AI8" s="20">
        <f t="shared" ref="AI8:AI18" si="9">AG8+AH8</f>
        <v>516</v>
      </c>
      <c r="AJ8" s="21">
        <f t="shared" ref="AJ8:AJ32" si="10">RANK(AI8,$AI$8:$AI$53)</f>
        <v>10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>
        <f t="shared" si="1"/>
        <v>0</v>
      </c>
      <c r="I9" s="15" t="s">
        <v>12</v>
      </c>
      <c r="J9" s="16" t="s">
        <v>95</v>
      </c>
      <c r="K9" s="17">
        <f t="shared" si="2"/>
        <v>0</v>
      </c>
      <c r="L9" s="15" t="s">
        <v>96</v>
      </c>
      <c r="M9" s="16" t="s">
        <v>95</v>
      </c>
      <c r="N9" s="17" t="str">
        <f t="shared" si="3"/>
        <v>5</v>
      </c>
      <c r="O9" s="15" t="s">
        <v>95</v>
      </c>
      <c r="P9" s="16" t="s">
        <v>12</v>
      </c>
      <c r="Q9" s="17" t="str">
        <f t="shared" si="4"/>
        <v>3</v>
      </c>
      <c r="R9" s="15" t="s">
        <v>95</v>
      </c>
      <c r="S9" s="16" t="s">
        <v>95</v>
      </c>
      <c r="T9" s="17" t="str">
        <f t="shared" si="5"/>
        <v>3</v>
      </c>
      <c r="U9" s="15" t="s">
        <v>95</v>
      </c>
      <c r="V9" s="16" t="s">
        <v>95</v>
      </c>
      <c r="W9" s="17">
        <f t="shared" si="6"/>
        <v>0</v>
      </c>
      <c r="X9" s="15" t="s">
        <v>95</v>
      </c>
      <c r="Y9" s="16" t="s">
        <v>12</v>
      </c>
      <c r="Z9" s="17">
        <f t="shared" ref="Z9:Z34" si="12">IF(OR(EXACT($X$7,X9)*(EXACT($Y$7,Y9)))=TRUE,$AN$9,IF(($Y$7-$X$7=Y9-X9),$AN$8,IF(OR(EXACT($X$7&gt;$Y$7,X9&gt;Y9)*EXACT($X$7=$Y$7,X9=Y9)*EXACT($X$7&lt;$Y$7,X9&lt;Y9)),$AN$7,0)))*4</f>
        <v>12</v>
      </c>
      <c r="AA9" s="15" t="s">
        <v>12</v>
      </c>
      <c r="AB9" s="16" t="s">
        <v>95</v>
      </c>
      <c r="AC9" s="17" t="str">
        <f t="shared" si="7"/>
        <v>3</v>
      </c>
      <c r="AD9" s="24"/>
      <c r="AE9" s="22"/>
      <c r="AF9" s="17"/>
      <c r="AG9" s="18">
        <f t="shared" si="8"/>
        <v>26</v>
      </c>
      <c r="AH9" s="19">
        <f>'30.Spieltag'!AI9</f>
        <v>422</v>
      </c>
      <c r="AI9" s="20">
        <f t="shared" si="9"/>
        <v>448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"/>
        <v>0</v>
      </c>
      <c r="I10" s="15" t="s">
        <v>95</v>
      </c>
      <c r="J10" s="16" t="s">
        <v>12</v>
      </c>
      <c r="K10" s="17" t="str">
        <f t="shared" si="2"/>
        <v>2</v>
      </c>
      <c r="L10" s="15" t="s">
        <v>12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 t="str">
        <f t="shared" si="4"/>
        <v>3</v>
      </c>
      <c r="R10" s="15" t="s">
        <v>12</v>
      </c>
      <c r="S10" s="16" t="s">
        <v>95</v>
      </c>
      <c r="T10" s="17">
        <f t="shared" si="5"/>
        <v>0</v>
      </c>
      <c r="U10" s="15" t="s">
        <v>95</v>
      </c>
      <c r="V10" s="16" t="s">
        <v>12</v>
      </c>
      <c r="W10" s="17">
        <f t="shared" si="6"/>
        <v>0</v>
      </c>
      <c r="X10" s="15" t="s">
        <v>95</v>
      </c>
      <c r="Y10" s="16" t="s">
        <v>12</v>
      </c>
      <c r="Z10" s="17">
        <f t="shared" si="12"/>
        <v>12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22</v>
      </c>
      <c r="AH10" s="19">
        <f>'30.Spieltag'!AI10</f>
        <v>554</v>
      </c>
      <c r="AI10" s="20">
        <f t="shared" si="9"/>
        <v>576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5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12</v>
      </c>
      <c r="H11" s="17">
        <f t="shared" si="1"/>
        <v>0</v>
      </c>
      <c r="I11" s="15" t="s">
        <v>95</v>
      </c>
      <c r="J11" s="16" t="s">
        <v>12</v>
      </c>
      <c r="K11" s="17" t="str">
        <f t="shared" si="2"/>
        <v>2</v>
      </c>
      <c r="L11" s="15" t="s">
        <v>95</v>
      </c>
      <c r="M11" s="16" t="s">
        <v>96</v>
      </c>
      <c r="N11" s="17">
        <f t="shared" si="3"/>
        <v>0</v>
      </c>
      <c r="O11" s="15" t="s">
        <v>96</v>
      </c>
      <c r="P11" s="16" t="s">
        <v>95</v>
      </c>
      <c r="Q11" s="17" t="str">
        <f t="shared" si="4"/>
        <v>3</v>
      </c>
      <c r="R11" s="15" t="s">
        <v>12</v>
      </c>
      <c r="S11" s="16" t="s">
        <v>12</v>
      </c>
      <c r="T11" s="17" t="str">
        <f t="shared" si="5"/>
        <v>3</v>
      </c>
      <c r="U11" s="15" t="s">
        <v>95</v>
      </c>
      <c r="V11" s="16" t="s">
        <v>12</v>
      </c>
      <c r="W11" s="17">
        <f t="shared" si="6"/>
        <v>0</v>
      </c>
      <c r="X11" s="15" t="s">
        <v>12</v>
      </c>
      <c r="Y11" s="16" t="s">
        <v>2</v>
      </c>
      <c r="Z11" s="17">
        <f t="shared" si="12"/>
        <v>20</v>
      </c>
      <c r="AA11" s="15" t="s">
        <v>95</v>
      </c>
      <c r="AB11" s="16" t="s">
        <v>96</v>
      </c>
      <c r="AC11" s="17" t="str">
        <f t="shared" si="7"/>
        <v>5</v>
      </c>
      <c r="AD11" s="23"/>
      <c r="AE11" s="22"/>
      <c r="AF11" s="17"/>
      <c r="AG11" s="18">
        <f t="shared" si="8"/>
        <v>33</v>
      </c>
      <c r="AH11" s="19">
        <f>'30.Spieltag'!AI11</f>
        <v>500</v>
      </c>
      <c r="AI11" s="20">
        <f t="shared" si="9"/>
        <v>533</v>
      </c>
      <c r="AJ11" s="21">
        <f t="shared" si="10"/>
        <v>5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1"/>
        <v>0</v>
      </c>
      <c r="F12" s="15" t="s">
        <v>2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12</v>
      </c>
      <c r="S12" s="16" t="s">
        <v>12</v>
      </c>
      <c r="T12" s="17" t="str">
        <f t="shared" si="5"/>
        <v>3</v>
      </c>
      <c r="U12" s="15" t="s">
        <v>2</v>
      </c>
      <c r="V12" s="16" t="s">
        <v>95</v>
      </c>
      <c r="W12" s="17" t="str">
        <f t="shared" si="6"/>
        <v>2</v>
      </c>
      <c r="X12" s="15" t="s">
        <v>12</v>
      </c>
      <c r="Y12" s="16" t="s">
        <v>12</v>
      </c>
      <c r="Z12" s="17">
        <f>IF(OR(EXACT($X$7,X12)*(EXACT($Y$7,Y12)))=TRUE,$AN$9,IF(($Y$7-$X$7=Y12-X12),$AN$8,IF(OR(EXACT($X$7&gt;$Y$7,X12&gt;Y12)*EXACT($X$7=$Y$7,X12=Y12)*EXACT($X$7&lt;$Y$7,X12&lt;Y12)),$AN$7,0)))*2</f>
        <v>0</v>
      </c>
      <c r="AA12" s="15" t="s">
        <v>12</v>
      </c>
      <c r="AB12" s="16" t="s">
        <v>12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'30.Spieltag'!AI12</f>
        <v>479</v>
      </c>
      <c r="AI12" s="20">
        <f t="shared" si="9"/>
        <v>484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2</v>
      </c>
      <c r="G13" s="16" t="s">
        <v>95</v>
      </c>
      <c r="H13" s="17">
        <f t="shared" si="1"/>
        <v>0</v>
      </c>
      <c r="I13" s="15" t="s">
        <v>95</v>
      </c>
      <c r="J13" s="16" t="s">
        <v>12</v>
      </c>
      <c r="K13" s="17" t="str">
        <f t="shared" si="2"/>
        <v>2</v>
      </c>
      <c r="L13" s="15" t="s">
        <v>12</v>
      </c>
      <c r="M13" s="16" t="s">
        <v>96</v>
      </c>
      <c r="N13" s="17">
        <f t="shared" si="3"/>
        <v>0</v>
      </c>
      <c r="O13" s="15" t="s">
        <v>95</v>
      </c>
      <c r="P13" s="16" t="s">
        <v>95</v>
      </c>
      <c r="Q13" s="17">
        <f t="shared" si="4"/>
        <v>0</v>
      </c>
      <c r="R13" s="15" t="s">
        <v>96</v>
      </c>
      <c r="S13" s="16" t="s">
        <v>2</v>
      </c>
      <c r="T13" s="17">
        <f t="shared" si="5"/>
        <v>0</v>
      </c>
      <c r="U13" s="15" t="s">
        <v>95</v>
      </c>
      <c r="V13" s="16" t="s">
        <v>96</v>
      </c>
      <c r="W13" s="17" t="str">
        <f t="shared" si="6"/>
        <v>3</v>
      </c>
      <c r="X13" s="15" t="s">
        <v>95</v>
      </c>
      <c r="Y13" s="16" t="s">
        <v>2</v>
      </c>
      <c r="Z13" s="17">
        <f t="shared" si="12"/>
        <v>8</v>
      </c>
      <c r="AA13" s="15" t="s">
        <v>96</v>
      </c>
      <c r="AB13" s="16" t="s">
        <v>96</v>
      </c>
      <c r="AC13" s="17">
        <f t="shared" si="7"/>
        <v>0</v>
      </c>
      <c r="AD13" s="24"/>
      <c r="AE13" s="22"/>
      <c r="AF13" s="17"/>
      <c r="AG13" s="18">
        <f t="shared" si="8"/>
        <v>13</v>
      </c>
      <c r="AH13" s="19">
        <f>'30.Spieltag'!AI13</f>
        <v>383</v>
      </c>
      <c r="AI13" s="20">
        <f t="shared" si="9"/>
        <v>396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'30.Spieltag'!AI14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"/>
        <v>0</v>
      </c>
      <c r="I15" s="15" t="s">
        <v>95</v>
      </c>
      <c r="J15" s="16" t="s">
        <v>12</v>
      </c>
      <c r="K15" s="17" t="str">
        <f t="shared" si="2"/>
        <v>2</v>
      </c>
      <c r="L15" s="15" t="s">
        <v>12</v>
      </c>
      <c r="M15" s="16" t="s">
        <v>95</v>
      </c>
      <c r="N15" s="17">
        <f t="shared" si="3"/>
        <v>0</v>
      </c>
      <c r="O15" s="15" t="s">
        <v>96</v>
      </c>
      <c r="P15" s="16" t="s">
        <v>95</v>
      </c>
      <c r="Q15" s="17" t="str">
        <f t="shared" si="4"/>
        <v>3</v>
      </c>
      <c r="R15" s="15" t="s">
        <v>95</v>
      </c>
      <c r="S15" s="16" t="s">
        <v>12</v>
      </c>
      <c r="T15" s="17">
        <f t="shared" si="5"/>
        <v>0</v>
      </c>
      <c r="U15" s="15" t="s">
        <v>12</v>
      </c>
      <c r="V15" s="16" t="s">
        <v>95</v>
      </c>
      <c r="W15" s="17" t="str">
        <f t="shared" si="6"/>
        <v>5</v>
      </c>
      <c r="X15" s="15" t="s">
        <v>95</v>
      </c>
      <c r="Y15" s="16" t="s">
        <v>12</v>
      </c>
      <c r="Z15" s="17">
        <f t="shared" si="12"/>
        <v>12</v>
      </c>
      <c r="AA15" s="15" t="s">
        <v>12</v>
      </c>
      <c r="AB15" s="16" t="s">
        <v>95</v>
      </c>
      <c r="AC15" s="17" t="str">
        <f t="shared" si="7"/>
        <v>3</v>
      </c>
      <c r="AD15" s="24"/>
      <c r="AE15" s="22"/>
      <c r="AF15" s="17"/>
      <c r="AG15" s="18">
        <f t="shared" si="8"/>
        <v>27</v>
      </c>
      <c r="AH15" s="19">
        <f>'30.Spieltag'!AI15</f>
        <v>535</v>
      </c>
      <c r="AI15" s="20">
        <f t="shared" si="9"/>
        <v>562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ref="E16" si="13">IF(OR(EXACT($C$7,C16)*(EXACT($D$7,D16)))=TRUE,$AN$9,IF(($D$7-$C$7=D16-C16),$AN$8,IF(OR(EXACT($C$7&gt;$D$7,C16&gt;D16)*EXACT($C$7=$D$7,C16=D16)*EXACT($C$7&lt;$D$7,C16&lt;D16)),$AN$7,0)))</f>
        <v>0</v>
      </c>
      <c r="F16" s="15" t="s">
        <v>2</v>
      </c>
      <c r="G16" s="16" t="s">
        <v>95</v>
      </c>
      <c r="H16" s="17">
        <f t="shared" ref="H16" si="14">IF(OR(EXACT($F$7,F16)*(EXACT($G$7,G16)))=TRUE,$AN$9,IF(($G$7-$F$7=G16-F16),$AN$8,IF(OR(EXACT($F$7&gt;$G$7,F16&gt;G16)*EXACT($F$7=$G$7,F16=G16)*EXACT($F$7&lt;$G$7,F16&lt;G16)),$AN$7,0)))</f>
        <v>0</v>
      </c>
      <c r="I16" s="15" t="s">
        <v>12</v>
      </c>
      <c r="J16" s="16" t="s">
        <v>95</v>
      </c>
      <c r="K16" s="17">
        <f t="shared" ref="K16" si="15">IF(OR(EXACT($I$7,I16)*(EXACT($J$7,J16)))=TRUE,$AN$9,IF(($J$7-$I$7=J16-I16),$AN$8,IF(OR(EXACT($I$7&gt;$J$7,I16&gt;J16)*EXACT($I$7=$J$7,I16=J16)*EXACT($I$7&lt;$J$7,I16&lt;J16)),$AN$7,0)))</f>
        <v>0</v>
      </c>
      <c r="L16" s="15" t="s">
        <v>95</v>
      </c>
      <c r="M16" s="16" t="s">
        <v>95</v>
      </c>
      <c r="N16" s="17">
        <f t="shared" ref="N16" si="16">IF(OR(EXACT($L$7,L16)*(EXACT($M$7,M16)))=TRUE,$AN$9,IF(($M$7-$L$7=M16-L16),$AN$8,IF(OR(EXACT($L$7&gt;$M$7,L16&gt;M16)*EXACT($L$7=$M$7,L16=M16)*EXACT($L$7&lt;$M$7,L16&lt;M16)),$AN$7,0)))</f>
        <v>0</v>
      </c>
      <c r="O16" s="15" t="s">
        <v>12</v>
      </c>
      <c r="P16" s="16" t="s">
        <v>12</v>
      </c>
      <c r="Q16" s="17">
        <f t="shared" ref="Q16" si="17">IF(OR(EXACT($O$7,O16)*(EXACT($P$7,P16)))=TRUE,$AN$9,IF(($P$7-$O$7=P16-O16),$AN$8,IF(OR(EXACT($O$7&gt;$P$7,O16&gt;P16)*EXACT($O$7=$P$7,O16=P16)*EXACT($O$7&lt;$P$7,O16&lt;P16)),$AN$7,0)))</f>
        <v>0</v>
      </c>
      <c r="R16" s="15" t="s">
        <v>95</v>
      </c>
      <c r="S16" s="16" t="s">
        <v>95</v>
      </c>
      <c r="T16" s="17" t="str">
        <f t="shared" ref="T16" si="18">IF(OR(EXACT($R$7,R16)*(EXACT($S$7,S16)))=TRUE,$AN$9,IF(($S$7-$R$7=S16-R16),$AN$8,IF(OR(EXACT($R$7&gt;$S$7,R16&gt;S16)*EXACT($R$7=$S$7,R16=S16)*EXACT($R$7&lt;$S$7,R16&lt;S16)),$AN$7,0)))</f>
        <v>3</v>
      </c>
      <c r="U16" s="15" t="s">
        <v>12</v>
      </c>
      <c r="V16" s="16" t="s">
        <v>95</v>
      </c>
      <c r="W16" s="17" t="str">
        <f t="shared" ref="W16" si="19">IF(OR(EXACT($U$7,U16)*(EXACT($V$7,V16)))=TRUE,$AN$9,IF(($V$7-$U$7=V16-U16),$AN$8,IF(OR(EXACT($U$7&gt;$V$7,U16&gt;V16)*EXACT($U$7=$V$7,U16=V16)*EXACT($U$7&lt;$V$7,U16&lt;V16)),$AN$7,0)))</f>
        <v>5</v>
      </c>
      <c r="X16" s="15" t="s">
        <v>95</v>
      </c>
      <c r="Y16" s="16" t="s">
        <v>12</v>
      </c>
      <c r="Z16" s="17">
        <f t="shared" ref="Z16" si="20">IF(OR(EXACT($X$7,X16)*(EXACT($Y$7,Y16)))=TRUE,$AN$9,IF(($Y$7-$X$7=Y16-X16),$AN$8,IF(OR(EXACT($X$7&gt;$Y$7,X16&gt;Y16)*EXACT($X$7=$Y$7,X16=Y16)*EXACT($X$7&lt;$Y$7,X16&lt;Y16)),$AN$7,0)))*4</f>
        <v>12</v>
      </c>
      <c r="AA16" s="15" t="s">
        <v>2</v>
      </c>
      <c r="AB16" s="16" t="s">
        <v>95</v>
      </c>
      <c r="AC16" s="17" t="str">
        <f t="shared" si="7"/>
        <v>2</v>
      </c>
      <c r="AD16" s="24"/>
      <c r="AE16" s="22"/>
      <c r="AF16" s="17"/>
      <c r="AG16" s="18">
        <f t="shared" si="8"/>
        <v>22</v>
      </c>
      <c r="AH16" s="19">
        <f>'30.Spieltag'!AI16</f>
        <v>459</v>
      </c>
      <c r="AI16" s="20">
        <f t="shared" si="9"/>
        <v>481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22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2</v>
      </c>
      <c r="G17" s="16" t="s">
        <v>95</v>
      </c>
      <c r="H17" s="17">
        <f t="shared" si="1"/>
        <v>0</v>
      </c>
      <c r="I17" s="15" t="s">
        <v>95</v>
      </c>
      <c r="J17" s="16" t="s">
        <v>12</v>
      </c>
      <c r="K17" s="17" t="str">
        <f t="shared" si="2"/>
        <v>2</v>
      </c>
      <c r="L17" s="15" t="s">
        <v>12</v>
      </c>
      <c r="M17" s="16" t="s">
        <v>95</v>
      </c>
      <c r="N17" s="17">
        <f t="shared" si="3"/>
        <v>0</v>
      </c>
      <c r="O17" s="15" t="s">
        <v>2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 t="str">
        <f t="shared" si="5"/>
        <v>3</v>
      </c>
      <c r="U17" s="15" t="s">
        <v>2</v>
      </c>
      <c r="V17" s="16" t="s">
        <v>95</v>
      </c>
      <c r="W17" s="17" t="str">
        <f t="shared" si="6"/>
        <v>2</v>
      </c>
      <c r="X17" s="15" t="s">
        <v>12</v>
      </c>
      <c r="Y17" s="16" t="s">
        <v>12</v>
      </c>
      <c r="Z17" s="17">
        <f>IF(OR(EXACT($X$7,X17)*(EXACT($Y$7,Y17)))=TRUE,$AN$9,IF(($Y$7-$X$7=Y17-X17),$AN$8,IF(OR(EXACT($X$7&gt;$Y$7,X17&gt;Y17)*EXACT($X$7=$Y$7,X17=Y17)*EXACT($X$7&lt;$Y$7,X17&lt;Y17)),$AN$7,0)))*2</f>
        <v>0</v>
      </c>
      <c r="AA17" s="15" t="s">
        <v>2</v>
      </c>
      <c r="AB17" s="16" t="s">
        <v>95</v>
      </c>
      <c r="AC17" s="17" t="str">
        <f t="shared" si="7"/>
        <v>2</v>
      </c>
      <c r="AD17" s="24"/>
      <c r="AE17" s="22"/>
      <c r="AF17" s="17"/>
      <c r="AG17" s="18">
        <f t="shared" si="8"/>
        <v>9</v>
      </c>
      <c r="AH17" s="19">
        <f>'30.Spieltag'!AI17</f>
        <v>401</v>
      </c>
      <c r="AI17" s="20">
        <f t="shared" si="9"/>
        <v>410</v>
      </c>
      <c r="AJ17" s="21">
        <f t="shared" si="10"/>
        <v>22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/>
      <c r="D18" s="16"/>
      <c r="E18" s="17"/>
      <c r="F18" s="15"/>
      <c r="G18" s="16"/>
      <c r="H18" s="17"/>
      <c r="I18" s="15" t="s">
        <v>95</v>
      </c>
      <c r="J18" s="16" t="s">
        <v>12</v>
      </c>
      <c r="K18" s="17" t="str">
        <f t="shared" si="2"/>
        <v>2</v>
      </c>
      <c r="L18" s="15" t="s">
        <v>96</v>
      </c>
      <c r="M18" s="16" t="s">
        <v>12</v>
      </c>
      <c r="N18" s="17" t="str">
        <f t="shared" si="3"/>
        <v>2</v>
      </c>
      <c r="O18" s="15" t="s">
        <v>95</v>
      </c>
      <c r="P18" s="16" t="s">
        <v>96</v>
      </c>
      <c r="Q18" s="17">
        <f t="shared" si="4"/>
        <v>0</v>
      </c>
      <c r="R18" s="15" t="s">
        <v>12</v>
      </c>
      <c r="S18" s="16" t="s">
        <v>12</v>
      </c>
      <c r="T18" s="17" t="str">
        <f t="shared" si="5"/>
        <v>3</v>
      </c>
      <c r="U18" s="15" t="s">
        <v>12</v>
      </c>
      <c r="V18" s="16" t="s">
        <v>96</v>
      </c>
      <c r="W18" s="17" t="str">
        <f t="shared" si="6"/>
        <v>2</v>
      </c>
      <c r="X18" s="15" t="s">
        <v>96</v>
      </c>
      <c r="Y18" s="16" t="s">
        <v>95</v>
      </c>
      <c r="Z18" s="17">
        <f t="shared" si="12"/>
        <v>12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21</v>
      </c>
      <c r="AH18" s="19">
        <f>'30.Spieltag'!AI18</f>
        <v>473</v>
      </c>
      <c r="AI18" s="20">
        <f t="shared" si="9"/>
        <v>494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6" si="21">AJ19</f>
        <v>6</v>
      </c>
      <c r="B19" s="18" t="str">
        <f>'1.Spieltag'!B19</f>
        <v>Kiki</v>
      </c>
      <c r="C19" s="15" t="s">
        <v>96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12</v>
      </c>
      <c r="K19" s="17" t="str">
        <f t="shared" si="2"/>
        <v>2</v>
      </c>
      <c r="L19" s="15" t="s">
        <v>2</v>
      </c>
      <c r="M19" s="16" t="s">
        <v>95</v>
      </c>
      <c r="N19" s="17">
        <f t="shared" si="3"/>
        <v>0</v>
      </c>
      <c r="O19" s="15" t="s">
        <v>95</v>
      </c>
      <c r="P19" s="16" t="s">
        <v>95</v>
      </c>
      <c r="Q19" s="17">
        <f t="shared" si="4"/>
        <v>0</v>
      </c>
      <c r="R19" s="15" t="s">
        <v>95</v>
      </c>
      <c r="S19" s="16" t="s">
        <v>95</v>
      </c>
      <c r="T19" s="17" t="str">
        <f t="shared" si="5"/>
        <v>3</v>
      </c>
      <c r="U19" s="15" t="s">
        <v>12</v>
      </c>
      <c r="V19" s="16" t="s">
        <v>95</v>
      </c>
      <c r="W19" s="17" t="str">
        <f t="shared" si="6"/>
        <v>5</v>
      </c>
      <c r="X19" s="15" t="s">
        <v>95</v>
      </c>
      <c r="Y19" s="16" t="s">
        <v>12</v>
      </c>
      <c r="Z19" s="17">
        <f t="shared" si="12"/>
        <v>12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22</v>
      </c>
      <c r="AH19" s="19">
        <f>'30.Spieltag'!AI19</f>
        <v>507</v>
      </c>
      <c r="AI19" s="20">
        <f t="shared" ref="AI19:AI23" si="23">AG19+AH19</f>
        <v>529</v>
      </c>
      <c r="AJ19" s="21">
        <f t="shared" si="10"/>
        <v>6</v>
      </c>
      <c r="AK19" s="1"/>
    </row>
    <row r="20" spans="1:37" ht="24.95" customHeight="1" thickBot="1" x14ac:dyDescent="0.25">
      <c r="A20" s="25">
        <f t="shared" si="21"/>
        <v>15</v>
      </c>
      <c r="B20" s="18" t="str">
        <f>'1.Spieltag'!B20</f>
        <v>Lola04</v>
      </c>
      <c r="C20" s="15" t="s">
        <v>2</v>
      </c>
      <c r="D20" s="16" t="s">
        <v>96</v>
      </c>
      <c r="E20" s="17" t="str">
        <f t="shared" si="11"/>
        <v>2</v>
      </c>
      <c r="F20" s="15" t="s">
        <v>2</v>
      </c>
      <c r="G20" s="16" t="s">
        <v>95</v>
      </c>
      <c r="H20" s="17">
        <f t="shared" si="1"/>
        <v>0</v>
      </c>
      <c r="I20" s="15" t="s">
        <v>95</v>
      </c>
      <c r="J20" s="16" t="s">
        <v>12</v>
      </c>
      <c r="K20" s="17" t="str">
        <f t="shared" si="2"/>
        <v>2</v>
      </c>
      <c r="L20" s="15" t="s">
        <v>12</v>
      </c>
      <c r="M20" s="16" t="s">
        <v>12</v>
      </c>
      <c r="N20" s="17">
        <f t="shared" si="3"/>
        <v>0</v>
      </c>
      <c r="O20" s="15" t="s">
        <v>2</v>
      </c>
      <c r="P20" s="16" t="s">
        <v>96</v>
      </c>
      <c r="Q20" s="17">
        <f t="shared" si="4"/>
        <v>0</v>
      </c>
      <c r="R20" s="15" t="s">
        <v>97</v>
      </c>
      <c r="S20" s="16" t="s">
        <v>12</v>
      </c>
      <c r="T20" s="17">
        <f t="shared" si="5"/>
        <v>0</v>
      </c>
      <c r="U20" s="15" t="s">
        <v>97</v>
      </c>
      <c r="V20" s="16" t="s">
        <v>95</v>
      </c>
      <c r="W20" s="17" t="str">
        <f t="shared" si="6"/>
        <v>2</v>
      </c>
      <c r="X20" s="15" t="s">
        <v>96</v>
      </c>
      <c r="Y20" s="16" t="s">
        <v>12</v>
      </c>
      <c r="Z20" s="17">
        <f t="shared" si="12"/>
        <v>8</v>
      </c>
      <c r="AA20" s="15" t="s">
        <v>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 t="shared" si="22"/>
        <v>16</v>
      </c>
      <c r="AH20" s="19">
        <f>'30.Spieltag'!AI20</f>
        <v>467</v>
      </c>
      <c r="AI20" s="20">
        <f t="shared" si="23"/>
        <v>483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21"/>
        <v>4</v>
      </c>
      <c r="B21" s="18" t="str">
        <f>'1.Spieltag'!B21</f>
        <v>Master1</v>
      </c>
      <c r="C21" s="15" t="s">
        <v>95</v>
      </c>
      <c r="D21" s="16" t="s">
        <v>2</v>
      </c>
      <c r="E21" s="17">
        <f t="shared" si="11"/>
        <v>0</v>
      </c>
      <c r="F21" s="15" t="s">
        <v>2</v>
      </c>
      <c r="G21" s="16" t="s">
        <v>95</v>
      </c>
      <c r="H21" s="17">
        <f t="shared" si="1"/>
        <v>0</v>
      </c>
      <c r="I21" s="15" t="s">
        <v>95</v>
      </c>
      <c r="J21" s="16" t="s">
        <v>12</v>
      </c>
      <c r="K21" s="17" t="str">
        <f t="shared" si="2"/>
        <v>2</v>
      </c>
      <c r="L21" s="15" t="s">
        <v>12</v>
      </c>
      <c r="M21" s="16" t="s">
        <v>96</v>
      </c>
      <c r="N21" s="17">
        <f t="shared" si="3"/>
        <v>0</v>
      </c>
      <c r="O21" s="15" t="s">
        <v>12</v>
      </c>
      <c r="P21" s="16" t="s">
        <v>12</v>
      </c>
      <c r="Q21" s="17">
        <f t="shared" si="4"/>
        <v>0</v>
      </c>
      <c r="R21" s="15" t="s">
        <v>12</v>
      </c>
      <c r="S21" s="16" t="s">
        <v>95</v>
      </c>
      <c r="T21" s="17">
        <f t="shared" si="5"/>
        <v>0</v>
      </c>
      <c r="U21" s="15" t="s">
        <v>2</v>
      </c>
      <c r="V21" s="16" t="s">
        <v>12</v>
      </c>
      <c r="W21" s="17" t="str">
        <f t="shared" si="6"/>
        <v>3</v>
      </c>
      <c r="X21" s="15" t="s">
        <v>95</v>
      </c>
      <c r="Y21" s="16" t="s">
        <v>2</v>
      </c>
      <c r="Z21" s="17">
        <f t="shared" si="12"/>
        <v>8</v>
      </c>
      <c r="AA21" s="15" t="s">
        <v>2</v>
      </c>
      <c r="AB21" s="16" t="s">
        <v>12</v>
      </c>
      <c r="AC21" s="17" t="str">
        <f t="shared" si="7"/>
        <v>3</v>
      </c>
      <c r="AD21" s="24"/>
      <c r="AE21" s="22"/>
      <c r="AF21" s="17"/>
      <c r="AG21" s="18">
        <f t="shared" si="22"/>
        <v>16</v>
      </c>
      <c r="AH21" s="19">
        <f>'30.Spieltag'!AI21</f>
        <v>519</v>
      </c>
      <c r="AI21" s="20">
        <f t="shared" si="23"/>
        <v>535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21"/>
        <v>7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12</v>
      </c>
      <c r="K22" s="17">
        <f t="shared" si="2"/>
        <v>0</v>
      </c>
      <c r="L22" s="15" t="s">
        <v>12</v>
      </c>
      <c r="M22" s="16" t="s">
        <v>95</v>
      </c>
      <c r="N22" s="17">
        <f t="shared" si="3"/>
        <v>0</v>
      </c>
      <c r="O22" s="15" t="s">
        <v>95</v>
      </c>
      <c r="P22" s="16" t="s">
        <v>12</v>
      </c>
      <c r="Q22" s="17" t="str">
        <f t="shared" si="4"/>
        <v>3</v>
      </c>
      <c r="R22" s="15" t="s">
        <v>12</v>
      </c>
      <c r="S22" s="16" t="s">
        <v>95</v>
      </c>
      <c r="T22" s="17">
        <f t="shared" si="5"/>
        <v>0</v>
      </c>
      <c r="U22" s="15" t="s">
        <v>12</v>
      </c>
      <c r="V22" s="16" t="s">
        <v>96</v>
      </c>
      <c r="W22" s="17" t="str">
        <f t="shared" si="6"/>
        <v>2</v>
      </c>
      <c r="X22" s="15" t="s">
        <v>95</v>
      </c>
      <c r="Y22" s="16" t="s">
        <v>12</v>
      </c>
      <c r="Z22" s="17">
        <f t="shared" si="12"/>
        <v>12</v>
      </c>
      <c r="AA22" s="15" t="s">
        <v>12</v>
      </c>
      <c r="AB22" s="16" t="s">
        <v>95</v>
      </c>
      <c r="AC22" s="17" t="str">
        <f t="shared" si="7"/>
        <v>3</v>
      </c>
      <c r="AD22" s="24"/>
      <c r="AE22" s="22"/>
      <c r="AF22" s="17"/>
      <c r="AG22" s="18">
        <f t="shared" si="22"/>
        <v>22</v>
      </c>
      <c r="AH22" s="19">
        <f>'30.Spieltag'!AI22</f>
        <v>504</v>
      </c>
      <c r="AI22" s="20">
        <f t="shared" si="23"/>
        <v>526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21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22"/>
        <v>0</v>
      </c>
      <c r="AH23" s="19">
        <f>'30.Spieltag'!AI23</f>
        <v>290</v>
      </c>
      <c r="AI23" s="20">
        <f t="shared" si="23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1"/>
        <v>13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12</v>
      </c>
      <c r="J24" s="16" t="s">
        <v>2</v>
      </c>
      <c r="K24" s="17" t="str">
        <f t="shared" si="2"/>
        <v>2</v>
      </c>
      <c r="L24" s="15" t="s">
        <v>97</v>
      </c>
      <c r="M24" s="16" t="s">
        <v>96</v>
      </c>
      <c r="N24" s="17">
        <f t="shared" si="3"/>
        <v>0</v>
      </c>
      <c r="O24" s="15" t="s">
        <v>95</v>
      </c>
      <c r="P24" s="16" t="s">
        <v>96</v>
      </c>
      <c r="Q24" s="17">
        <f t="shared" si="4"/>
        <v>0</v>
      </c>
      <c r="R24" s="15" t="s">
        <v>12</v>
      </c>
      <c r="S24" s="16" t="s">
        <v>95</v>
      </c>
      <c r="T24" s="17">
        <f t="shared" si="5"/>
        <v>0</v>
      </c>
      <c r="U24" s="15" t="s">
        <v>12</v>
      </c>
      <c r="V24" s="16" t="s">
        <v>96</v>
      </c>
      <c r="W24" s="17" t="str">
        <f t="shared" si="6"/>
        <v>2</v>
      </c>
      <c r="X24" s="15" t="s">
        <v>96</v>
      </c>
      <c r="Y24" s="16" t="s">
        <v>95</v>
      </c>
      <c r="Z24" s="17">
        <f t="shared" si="12"/>
        <v>12</v>
      </c>
      <c r="AA24" s="15" t="s">
        <v>12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24">E24+H24+K24+N24+Q24+T24+W24+Z24+AC24+AF24</f>
        <v>19</v>
      </c>
      <c r="AH24" s="19">
        <f>'30.Spieltag'!AI24</f>
        <v>465</v>
      </c>
      <c r="AI24" s="20">
        <f t="shared" ref="AI24:AI26" si="25">AG24+AH24</f>
        <v>484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21"/>
        <v>8</v>
      </c>
      <c r="B25" s="18" t="str">
        <f>'1.Spieltag'!B25</f>
        <v>ReneMause</v>
      </c>
      <c r="C25" s="15" t="s">
        <v>95</v>
      </c>
      <c r="D25" s="16" t="s">
        <v>96</v>
      </c>
      <c r="E25" s="17" t="str">
        <f t="shared" si="11"/>
        <v>2</v>
      </c>
      <c r="F25" s="15" t="s">
        <v>2</v>
      </c>
      <c r="G25" s="16" t="s">
        <v>95</v>
      </c>
      <c r="H25" s="17">
        <f t="shared" si="1"/>
        <v>0</v>
      </c>
      <c r="I25" s="15" t="s">
        <v>96</v>
      </c>
      <c r="J25" s="16" t="s">
        <v>12</v>
      </c>
      <c r="K25" s="17" t="str">
        <f t="shared" si="2"/>
        <v>3</v>
      </c>
      <c r="L25" s="15" t="s">
        <v>95</v>
      </c>
      <c r="M25" s="16" t="s">
        <v>96</v>
      </c>
      <c r="N25" s="17">
        <f t="shared" si="3"/>
        <v>0</v>
      </c>
      <c r="O25" s="15" t="s">
        <v>95</v>
      </c>
      <c r="P25" s="16" t="s">
        <v>96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95</v>
      </c>
      <c r="V25" s="16" t="s">
        <v>96</v>
      </c>
      <c r="W25" s="17" t="str">
        <f t="shared" si="6"/>
        <v>3</v>
      </c>
      <c r="X25" s="15" t="s">
        <v>95</v>
      </c>
      <c r="Y25" s="16" t="s">
        <v>12</v>
      </c>
      <c r="Z25" s="17">
        <f t="shared" si="12"/>
        <v>12</v>
      </c>
      <c r="AA25" s="15" t="s">
        <v>96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24"/>
        <v>20</v>
      </c>
      <c r="AH25" s="19">
        <f>'30.Spieltag'!AI25</f>
        <v>503</v>
      </c>
      <c r="AI25" s="20">
        <f t="shared" si="25"/>
        <v>523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21"/>
        <v>17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/>
      <c r="J26" s="16"/>
      <c r="K26" s="17"/>
      <c r="L26" s="15"/>
      <c r="M26" s="16"/>
      <c r="N26" s="17"/>
      <c r="O26" s="15"/>
      <c r="P26" s="16"/>
      <c r="Q26" s="17"/>
      <c r="R26" s="15"/>
      <c r="S26" s="16"/>
      <c r="T26" s="17"/>
      <c r="U26" s="15"/>
      <c r="V26" s="16"/>
      <c r="W26" s="17"/>
      <c r="X26" s="15"/>
      <c r="Y26" s="16"/>
      <c r="Z26" s="17"/>
      <c r="AA26" s="15"/>
      <c r="AB26" s="16"/>
      <c r="AC26" s="17"/>
      <c r="AD26" s="24"/>
      <c r="AE26" s="22"/>
      <c r="AF26" s="17"/>
      <c r="AG26" s="18">
        <f t="shared" si="24"/>
        <v>0</v>
      </c>
      <c r="AH26" s="19">
        <f>'30.Spieltag'!AI26</f>
        <v>477</v>
      </c>
      <c r="AI26" s="20">
        <f t="shared" si="25"/>
        <v>477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6">AJ27</f>
        <v>21</v>
      </c>
      <c r="B27" s="18" t="str">
        <f>'1.Spieltag'!B27</f>
        <v>Schalt04</v>
      </c>
      <c r="C27" s="15" t="s">
        <v>95</v>
      </c>
      <c r="D27" s="16" t="s">
        <v>2</v>
      </c>
      <c r="E27" s="17">
        <f t="shared" ref="E27:E32" si="27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 t="str">
        <f t="shared" ref="K27:K32" si="29">IF(OR(EXACT($I$7,I27)*(EXACT($J$7,J27)))=TRUE,$AN$9,IF(($J$7-$I$7=J27-I27),$AN$8,IF(OR(EXACT($I$7&gt;$J$7,I27&gt;J27)*EXACT($I$7=$J$7,I27=J27)*EXACT($I$7&lt;$J$7,I27&lt;J27)),$AN$7,0)))</f>
        <v>5</v>
      </c>
      <c r="L27" s="15" t="s">
        <v>95</v>
      </c>
      <c r="M27" s="16" t="s">
        <v>95</v>
      </c>
      <c r="N27" s="17">
        <f t="shared" ref="N27:N32" si="30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31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>
        <f t="shared" ref="T27:T32" si="32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12</v>
      </c>
      <c r="W27" s="17">
        <f t="shared" ref="W27:W32" si="33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>IF(OR(EXACT($X$7,X27)*(EXACT($Y$7,Y27)))=TRUE,$AN$9,IF(($Y$7-$X$7=Y27-X27),$AN$8,IF(OR(EXACT($X$7&gt;$Y$7,X27&gt;Y27)*EXACT($X$7=$Y$7,X27=Y27)*EXACT($X$7&lt;$Y$7,X27&lt;Y27)),$AN$7,0)))*2</f>
        <v>0</v>
      </c>
      <c r="AA27" s="15" t="s">
        <v>12</v>
      </c>
      <c r="AB27" s="16" t="s">
        <v>95</v>
      </c>
      <c r="AC27" s="17" t="str">
        <f t="shared" ref="AC27:AC32" si="34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35">E27+H27+K27+N27+Q27+T27+W27+Z27+AC27+AF27</f>
        <v>11</v>
      </c>
      <c r="AH27" s="19">
        <f>'30.Spieltag'!AI27</f>
        <v>403</v>
      </c>
      <c r="AI27" s="20">
        <f t="shared" ref="AI27:AI32" si="36">AG27+AH27</f>
        <v>414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schmiddi04</v>
      </c>
      <c r="C28" s="15" t="s">
        <v>95</v>
      </c>
      <c r="D28" s="16" t="s">
        <v>12</v>
      </c>
      <c r="E28" s="17">
        <f t="shared" si="27"/>
        <v>0</v>
      </c>
      <c r="F28" s="15" t="s">
        <v>12</v>
      </c>
      <c r="G28" s="16" t="s">
        <v>12</v>
      </c>
      <c r="H28" s="17">
        <f t="shared" si="28"/>
        <v>0</v>
      </c>
      <c r="I28" s="15" t="s">
        <v>95</v>
      </c>
      <c r="J28" s="16" t="s">
        <v>12</v>
      </c>
      <c r="K28" s="17" t="str">
        <f t="shared" si="29"/>
        <v>2</v>
      </c>
      <c r="L28" s="15" t="s">
        <v>95</v>
      </c>
      <c r="M28" s="16" t="s">
        <v>96</v>
      </c>
      <c r="N28" s="17">
        <f t="shared" si="30"/>
        <v>0</v>
      </c>
      <c r="O28" s="15" t="s">
        <v>96</v>
      </c>
      <c r="P28" s="16" t="s">
        <v>95</v>
      </c>
      <c r="Q28" s="17" t="str">
        <f t="shared" si="31"/>
        <v>3</v>
      </c>
      <c r="R28" s="15" t="s">
        <v>12</v>
      </c>
      <c r="S28" s="16" t="s">
        <v>12</v>
      </c>
      <c r="T28" s="17" t="str">
        <f t="shared" si="32"/>
        <v>3</v>
      </c>
      <c r="U28" s="15" t="s">
        <v>95</v>
      </c>
      <c r="V28" s="16" t="s">
        <v>12</v>
      </c>
      <c r="W28" s="17">
        <f t="shared" si="33"/>
        <v>0</v>
      </c>
      <c r="X28" s="15" t="s">
        <v>96</v>
      </c>
      <c r="Y28" s="16" t="s">
        <v>12</v>
      </c>
      <c r="Z28" s="17">
        <f t="shared" si="12"/>
        <v>8</v>
      </c>
      <c r="AA28" s="15" t="s">
        <v>95</v>
      </c>
      <c r="AB28" s="16" t="s">
        <v>96</v>
      </c>
      <c r="AC28" s="17" t="str">
        <f t="shared" si="34"/>
        <v>5</v>
      </c>
      <c r="AD28" s="24"/>
      <c r="AE28" s="22"/>
      <c r="AF28" s="17"/>
      <c r="AG28" s="18">
        <f t="shared" si="35"/>
        <v>21</v>
      </c>
      <c r="AH28" s="19">
        <f>'30.Spieltag'!AI28</f>
        <v>360</v>
      </c>
      <c r="AI28" s="20">
        <f t="shared" si="36"/>
        <v>381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6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7"/>
        <v>2</v>
      </c>
      <c r="F29" s="15" t="s">
        <v>12</v>
      </c>
      <c r="G29" s="16" t="s">
        <v>96</v>
      </c>
      <c r="H29" s="17">
        <f t="shared" si="28"/>
        <v>0</v>
      </c>
      <c r="I29" s="15" t="s">
        <v>95</v>
      </c>
      <c r="J29" s="16" t="s">
        <v>12</v>
      </c>
      <c r="K29" s="17" t="str">
        <f t="shared" si="29"/>
        <v>2</v>
      </c>
      <c r="L29" s="15" t="s">
        <v>12</v>
      </c>
      <c r="M29" s="16" t="s">
        <v>95</v>
      </c>
      <c r="N29" s="17">
        <f t="shared" si="30"/>
        <v>0</v>
      </c>
      <c r="O29" s="15" t="s">
        <v>95</v>
      </c>
      <c r="P29" s="16" t="s">
        <v>95</v>
      </c>
      <c r="Q29" s="17">
        <f t="shared" si="31"/>
        <v>0</v>
      </c>
      <c r="R29" s="15" t="s">
        <v>95</v>
      </c>
      <c r="S29" s="16" t="s">
        <v>95</v>
      </c>
      <c r="T29" s="17" t="str">
        <f t="shared" si="32"/>
        <v>3</v>
      </c>
      <c r="U29" s="15" t="s">
        <v>12</v>
      </c>
      <c r="V29" s="16" t="s">
        <v>95</v>
      </c>
      <c r="W29" s="17" t="str">
        <f t="shared" si="33"/>
        <v>5</v>
      </c>
      <c r="X29" s="15" t="s">
        <v>95</v>
      </c>
      <c r="Y29" s="16" t="s">
        <v>12</v>
      </c>
      <c r="Z29" s="17">
        <f t="shared" si="12"/>
        <v>12</v>
      </c>
      <c r="AA29" s="15" t="s">
        <v>12</v>
      </c>
      <c r="AB29" s="16" t="s">
        <v>95</v>
      </c>
      <c r="AC29" s="17" t="str">
        <f t="shared" si="34"/>
        <v>3</v>
      </c>
      <c r="AD29" s="24"/>
      <c r="AE29" s="22"/>
      <c r="AF29" s="17"/>
      <c r="AG29" s="18">
        <f t="shared" si="35"/>
        <v>27</v>
      </c>
      <c r="AH29" s="19">
        <f>'30.Spieltag'!AI29</f>
        <v>527</v>
      </c>
      <c r="AI29" s="20">
        <f t="shared" si="36"/>
        <v>554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26"/>
        <v>19</v>
      </c>
      <c r="B30" s="18" t="str">
        <f>'1.Spieltag'!B30</f>
        <v>Silfa04</v>
      </c>
      <c r="C30" s="15" t="s">
        <v>96</v>
      </c>
      <c r="D30" s="16" t="s">
        <v>2</v>
      </c>
      <c r="E30" s="17">
        <f t="shared" si="27"/>
        <v>0</v>
      </c>
      <c r="F30" s="15" t="s">
        <v>12</v>
      </c>
      <c r="G30" s="16" t="s">
        <v>96</v>
      </c>
      <c r="H30" s="17">
        <f t="shared" si="28"/>
        <v>0</v>
      </c>
      <c r="I30" s="15" t="s">
        <v>12</v>
      </c>
      <c r="J30" s="16" t="s">
        <v>12</v>
      </c>
      <c r="K30" s="17">
        <f t="shared" si="29"/>
        <v>0</v>
      </c>
      <c r="L30" s="15" t="s">
        <v>95</v>
      </c>
      <c r="M30" s="16" t="s">
        <v>96</v>
      </c>
      <c r="N30" s="17">
        <f t="shared" si="30"/>
        <v>0</v>
      </c>
      <c r="O30" s="15" t="s">
        <v>95</v>
      </c>
      <c r="P30" s="16" t="s">
        <v>12</v>
      </c>
      <c r="Q30" s="17" t="str">
        <f t="shared" si="31"/>
        <v>3</v>
      </c>
      <c r="R30" s="15" t="s">
        <v>12</v>
      </c>
      <c r="S30" s="16" t="s">
        <v>95</v>
      </c>
      <c r="T30" s="17">
        <f t="shared" si="32"/>
        <v>0</v>
      </c>
      <c r="U30" s="15" t="s">
        <v>95</v>
      </c>
      <c r="V30" s="16" t="s">
        <v>96</v>
      </c>
      <c r="W30" s="17" t="str">
        <f t="shared" si="33"/>
        <v>3</v>
      </c>
      <c r="X30" s="15" t="s">
        <v>95</v>
      </c>
      <c r="Y30" s="16" t="s">
        <v>2</v>
      </c>
      <c r="Z30" s="17">
        <f t="shared" si="12"/>
        <v>8</v>
      </c>
      <c r="AA30" s="15" t="s">
        <v>96</v>
      </c>
      <c r="AB30" s="16" t="s">
        <v>95</v>
      </c>
      <c r="AC30" s="17">
        <f t="shared" si="34"/>
        <v>0</v>
      </c>
      <c r="AD30" s="24"/>
      <c r="AE30" s="22"/>
      <c r="AF30" s="17"/>
      <c r="AG30" s="18">
        <f t="shared" si="35"/>
        <v>14</v>
      </c>
      <c r="AH30" s="19">
        <f>'30.Spieltag'!AI30</f>
        <v>413</v>
      </c>
      <c r="AI30" s="20">
        <f t="shared" si="36"/>
        <v>427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6"/>
        <v>9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27"/>
        <v>3</v>
      </c>
      <c r="F31" s="15" t="s">
        <v>12</v>
      </c>
      <c r="G31" s="16" t="s">
        <v>95</v>
      </c>
      <c r="H31" s="17">
        <f t="shared" si="28"/>
        <v>0</v>
      </c>
      <c r="I31" s="15" t="s">
        <v>12</v>
      </c>
      <c r="J31" s="16" t="s">
        <v>95</v>
      </c>
      <c r="K31" s="17">
        <f t="shared" si="29"/>
        <v>0</v>
      </c>
      <c r="L31" s="15" t="s">
        <v>12</v>
      </c>
      <c r="M31" s="16" t="s">
        <v>96</v>
      </c>
      <c r="N31" s="17">
        <f t="shared" si="30"/>
        <v>0</v>
      </c>
      <c r="O31" s="15" t="s">
        <v>96</v>
      </c>
      <c r="P31" s="16" t="s">
        <v>12</v>
      </c>
      <c r="Q31" s="17" t="str">
        <f t="shared" si="31"/>
        <v>2</v>
      </c>
      <c r="R31" s="15" t="s">
        <v>95</v>
      </c>
      <c r="S31" s="16" t="s">
        <v>12</v>
      </c>
      <c r="T31" s="17">
        <f t="shared" si="32"/>
        <v>0</v>
      </c>
      <c r="U31" s="15" t="s">
        <v>12</v>
      </c>
      <c r="V31" s="16" t="s">
        <v>96</v>
      </c>
      <c r="W31" s="17" t="str">
        <f t="shared" si="33"/>
        <v>2</v>
      </c>
      <c r="X31" s="15" t="s">
        <v>95</v>
      </c>
      <c r="Y31" s="16" t="s">
        <v>2</v>
      </c>
      <c r="Z31" s="17">
        <f t="shared" si="12"/>
        <v>8</v>
      </c>
      <c r="AA31" s="15" t="s">
        <v>12</v>
      </c>
      <c r="AB31" s="16" t="s">
        <v>96</v>
      </c>
      <c r="AC31" s="17" t="str">
        <f t="shared" si="34"/>
        <v>2</v>
      </c>
      <c r="AD31" s="24"/>
      <c r="AE31" s="22"/>
      <c r="AF31" s="17"/>
      <c r="AG31" s="18">
        <f t="shared" si="35"/>
        <v>17</v>
      </c>
      <c r="AH31" s="19">
        <f>'30.Spieltag'!AI31</f>
        <v>503</v>
      </c>
      <c r="AI31" s="20">
        <f t="shared" si="36"/>
        <v>520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6"/>
        <v>20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7"/>
        <v>0</v>
      </c>
      <c r="F32" s="15" t="s">
        <v>12</v>
      </c>
      <c r="G32" s="16" t="s">
        <v>95</v>
      </c>
      <c r="H32" s="17">
        <f t="shared" si="28"/>
        <v>0</v>
      </c>
      <c r="I32" s="15" t="s">
        <v>95</v>
      </c>
      <c r="J32" s="16" t="s">
        <v>95</v>
      </c>
      <c r="K32" s="17">
        <f t="shared" si="29"/>
        <v>0</v>
      </c>
      <c r="L32" s="15" t="s">
        <v>95</v>
      </c>
      <c r="M32" s="16" t="s">
        <v>95</v>
      </c>
      <c r="N32" s="17">
        <f t="shared" si="30"/>
        <v>0</v>
      </c>
      <c r="O32" s="15" t="s">
        <v>12</v>
      </c>
      <c r="P32" s="16" t="s">
        <v>95</v>
      </c>
      <c r="Q32" s="17">
        <f t="shared" si="31"/>
        <v>0</v>
      </c>
      <c r="R32" s="15" t="s">
        <v>12</v>
      </c>
      <c r="S32" s="16" t="s">
        <v>12</v>
      </c>
      <c r="T32" s="17" t="str">
        <f t="shared" si="32"/>
        <v>3</v>
      </c>
      <c r="U32" s="15" t="s">
        <v>95</v>
      </c>
      <c r="V32" s="16" t="s">
        <v>12</v>
      </c>
      <c r="W32" s="17">
        <f t="shared" si="33"/>
        <v>0</v>
      </c>
      <c r="X32" s="15" t="s">
        <v>95</v>
      </c>
      <c r="Y32" s="16" t="s">
        <v>12</v>
      </c>
      <c r="Z32" s="17">
        <f t="shared" si="12"/>
        <v>12</v>
      </c>
      <c r="AA32" s="15" t="s">
        <v>95</v>
      </c>
      <c r="AB32" s="16" t="s">
        <v>96</v>
      </c>
      <c r="AC32" s="17" t="str">
        <f t="shared" si="34"/>
        <v>5</v>
      </c>
      <c r="AD32" s="24"/>
      <c r="AE32" s="22"/>
      <c r="AF32" s="17"/>
      <c r="AG32" s="18">
        <f t="shared" si="35"/>
        <v>20</v>
      </c>
      <c r="AH32" s="19">
        <f>'30.Spieltag'!AI32</f>
        <v>398</v>
      </c>
      <c r="AI32" s="20">
        <f t="shared" si="36"/>
        <v>418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26"/>
        <v>11</v>
      </c>
      <c r="B33" s="18" t="str">
        <f>'1.Spieltag'!B33</f>
        <v>UltraGE</v>
      </c>
      <c r="C33" s="15"/>
      <c r="D33" s="16"/>
      <c r="E33" s="17"/>
      <c r="F33" s="15"/>
      <c r="G33" s="16"/>
      <c r="H33" s="17"/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2</v>
      </c>
      <c r="L33" s="15" t="s">
        <v>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2</v>
      </c>
      <c r="Q33" s="17" t="str">
        <f t="shared" ref="Q33" si="39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" si="40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96</v>
      </c>
      <c r="W33" s="17" t="str">
        <f t="shared" ref="W33" si="41">IF(OR(EXACT($U$7,U33)*(EXACT($V$7,V33)))=TRUE,$AN$9,IF(($V$7-$U$7=V33-U33),$AN$8,IF(OR(EXACT($U$7&gt;$V$7,U33&gt;V33)*EXACT($U$7=$V$7,U33=V33)*EXACT($U$7&lt;$V$7,U33&lt;V33)),$AN$7,0)))</f>
        <v>2</v>
      </c>
      <c r="X33" s="15" t="s">
        <v>96</v>
      </c>
      <c r="Y33" s="16" t="s">
        <v>95</v>
      </c>
      <c r="Z33" s="17">
        <f t="shared" si="12"/>
        <v>12</v>
      </c>
      <c r="AA33" s="15" t="s">
        <v>12</v>
      </c>
      <c r="AB33" s="16" t="s">
        <v>95</v>
      </c>
      <c r="AC33" s="17" t="str">
        <f t="shared" ref="AC33" si="42">IF(OR(EXACT($AA$7,AA33)*(EXACT($AB$7,AB33)))=TRUE,$AN$9,IF(($AB$7-$AA$7=AB33-AA33),$AN$8,IF(OR(EXACT($AA$7&gt;$AB$7,AA33&gt;AB33)*EXACT($AA$7=$AB$7,AA33=AB33)*EXACT($AA$7&lt;$AB$7,AA33&lt;AB33)),$AN$7,0)))</f>
        <v>3</v>
      </c>
      <c r="AD33" s="24"/>
      <c r="AE33" s="22"/>
      <c r="AF33" s="17"/>
      <c r="AG33" s="18">
        <f t="shared" ref="AG33" si="43">E33+H33+K33+N33+Q33+T33+W33+Z33+AC33+AF33</f>
        <v>24</v>
      </c>
      <c r="AH33" s="19">
        <f>'30.Spieltag'!AI33</f>
        <v>486</v>
      </c>
      <c r="AI33" s="20">
        <f t="shared" ref="AI33" si="44">AG33+AH33</f>
        <v>510</v>
      </c>
      <c r="AJ33" s="21">
        <f t="shared" ref="AJ33" si="45">RANK(AI33,$AI$8:$AI$53)</f>
        <v>11</v>
      </c>
      <c r="AK33" s="1"/>
    </row>
    <row r="34" spans="1:37" ht="28.15" customHeight="1" thickBot="1" x14ac:dyDescent="0.25">
      <c r="A34" s="25">
        <f t="shared" ref="A34" si="46">AJ34</f>
        <v>26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7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ref="H34" si="48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9">IF(OR(EXACT($I$7,I34)*(EXACT($J$7,J34)))=TRUE,$AN$9,IF(($J$7-$I$7=J34-I34),$AN$8,IF(OR(EXACT($I$7&gt;$J$7,I34&gt;J34)*EXACT($I$7=$J$7,I34=J34)*EXACT($I$7&lt;$J$7,I34&lt;J34)),$AN$7,0)))</f>
        <v>0</v>
      </c>
      <c r="L34" s="15" t="s">
        <v>2</v>
      </c>
      <c r="M34" s="16" t="s">
        <v>95</v>
      </c>
      <c r="N34" s="17">
        <f t="shared" ref="N34" si="50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>
        <f t="shared" ref="Q34" si="51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>
        <f t="shared" ref="T34" si="52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53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>
        <f t="shared" si="12"/>
        <v>12</v>
      </c>
      <c r="AA34" s="15" t="s">
        <v>12</v>
      </c>
      <c r="AB34" s="16" t="s">
        <v>96</v>
      </c>
      <c r="AC34" s="17" t="str">
        <f t="shared" ref="AC34" si="54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55">E34+H34+K34+N34+Q34+T34+W34+Z34+AC34+AF34</f>
        <v>14</v>
      </c>
      <c r="AH34" s="19">
        <f>'30.Spieltag'!AI34</f>
        <v>268</v>
      </c>
      <c r="AI34" s="20">
        <f t="shared" ref="AI34" si="56">AG34+AH34</f>
        <v>282</v>
      </c>
      <c r="AJ34" s="21">
        <f t="shared" ref="AJ34" si="57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1" priority="1">
      <formula>($AG8&gt;40)</formula>
    </cfRule>
  </conditionalFormatting>
  <conditionalFormatting sqref="C4 F4 I4 L4 R4 U4 X4 AA4 L6 O6 R6 U6 X6 AA6">
    <cfRule type="cellIs" dxfId="20" priority="4" operator="equal">
      <formula>"Schalke 04"</formula>
    </cfRule>
  </conditionalFormatting>
  <conditionalFormatting sqref="O4 C6 F6 I6">
    <cfRule type="cellIs" dxfId="19" priority="3" operator="equal">
      <formula>"Schalke 04"</formula>
    </cfRule>
  </conditionalFormatting>
  <conditionalFormatting sqref="AG1:AG1048576">
    <cfRule type="top10" dxfId="18" priority="5" rank="3"/>
  </conditionalFormatting>
  <conditionalFormatting sqref="AK6:AK9">
    <cfRule type="top10" dxfId="17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4:AN53"/>
  <sheetViews>
    <sheetView workbookViewId="0">
      <selection activeCell="AO32" sqref="AO3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45</v>
      </c>
      <c r="B4" s="14"/>
      <c r="C4" s="14" t="s">
        <v>92</v>
      </c>
      <c r="F4" s="14" t="s">
        <v>94</v>
      </c>
      <c r="I4" s="14" t="s">
        <v>93</v>
      </c>
      <c r="L4" s="14" t="s">
        <v>11</v>
      </c>
      <c r="O4" s="14" t="s">
        <v>66</v>
      </c>
      <c r="R4" s="14" t="s">
        <v>62</v>
      </c>
      <c r="U4" s="14" t="s">
        <v>59</v>
      </c>
      <c r="X4" s="14" t="s">
        <v>61</v>
      </c>
      <c r="AA4" s="14" t="s">
        <v>63</v>
      </c>
      <c r="AE4" s="64"/>
      <c r="AF4" s="64"/>
      <c r="AJ4" s="41"/>
    </row>
    <row r="5" spans="1:40" ht="13.5" thickBot="1" x14ac:dyDescent="0.25">
      <c r="B5" s="14"/>
      <c r="F5" s="1"/>
      <c r="O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91</v>
      </c>
      <c r="I6" s="14" t="s">
        <v>60</v>
      </c>
      <c r="L6" s="14" t="s">
        <v>57</v>
      </c>
      <c r="O6" s="14" t="s">
        <v>58</v>
      </c>
      <c r="R6" s="14" t="s">
        <v>56</v>
      </c>
      <c r="U6" s="14" t="s">
        <v>68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13</v>
      </c>
      <c r="P7" s="65" t="s">
        <v>95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2</v>
      </c>
      <c r="Y7" s="65" t="s">
        <v>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11</v>
      </c>
      <c r="B8" s="18" t="str">
        <f>'1.Spieltag'!B8</f>
        <v>ahaupt1904</v>
      </c>
      <c r="C8" s="15" t="s">
        <v>12</v>
      </c>
      <c r="D8" s="16" t="s">
        <v>96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34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34" si="2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8</v>
      </c>
      <c r="O8" s="15" t="s">
        <v>12</v>
      </c>
      <c r="P8" s="16" t="s">
        <v>12</v>
      </c>
      <c r="Q8" s="17">
        <f t="shared" ref="Q8:Q34" si="3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 t="shared" ref="T8:T34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34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34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:AC34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13</v>
      </c>
      <c r="AH8" s="19">
        <f>'31.Spieltag'!AI8</f>
        <v>516</v>
      </c>
      <c r="AI8" s="20">
        <f t="shared" ref="AI8:AI34" si="9">AG8+AH8</f>
        <v>529</v>
      </c>
      <c r="AJ8" s="21">
        <f>RANK(AI8,$AI$8:$AI$53)</f>
        <v>11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ref="E9:E34" si="10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12</v>
      </c>
      <c r="J9" s="16" t="s">
        <v>95</v>
      </c>
      <c r="K9" s="17" t="str">
        <f t="shared" si="2"/>
        <v>3</v>
      </c>
      <c r="L9" s="15" t="s">
        <v>12</v>
      </c>
      <c r="M9" s="16" t="s">
        <v>96</v>
      </c>
      <c r="N9" s="17">
        <f t="shared" ref="N9:N34" si="11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96</v>
      </c>
      <c r="Q9" s="17" t="str">
        <f t="shared" si="3"/>
        <v>2</v>
      </c>
      <c r="R9" s="15" t="s">
        <v>12</v>
      </c>
      <c r="S9" s="16" t="s">
        <v>95</v>
      </c>
      <c r="T9" s="17" t="str">
        <f t="shared" si="4"/>
        <v>3</v>
      </c>
      <c r="U9" s="15" t="s">
        <v>12</v>
      </c>
      <c r="V9" s="16" t="s">
        <v>95</v>
      </c>
      <c r="W9" s="17" t="str">
        <f t="shared" si="5"/>
        <v>5</v>
      </c>
      <c r="X9" s="15" t="s">
        <v>12</v>
      </c>
      <c r="Y9" s="16" t="s">
        <v>95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23</v>
      </c>
      <c r="AH9" s="19">
        <f>'31.Spieltag'!AI9</f>
        <v>448</v>
      </c>
      <c r="AI9" s="20">
        <f t="shared" si="9"/>
        <v>471</v>
      </c>
      <c r="AJ9" s="21">
        <f t="shared" ref="AJ9:AJ34" si="12">RANK(AI9,$AI$8:$AI$53)</f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2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97</v>
      </c>
      <c r="M10" s="16" t="s">
        <v>95</v>
      </c>
      <c r="N10" s="17">
        <f t="shared" si="11"/>
        <v>8</v>
      </c>
      <c r="O10" s="15" t="s">
        <v>12</v>
      </c>
      <c r="P10" s="16" t="s">
        <v>95</v>
      </c>
      <c r="Q10" s="17" t="str">
        <f t="shared" si="3"/>
        <v>2</v>
      </c>
      <c r="R10" s="15" t="s">
        <v>12</v>
      </c>
      <c r="S10" s="16" t="s">
        <v>95</v>
      </c>
      <c r="T10" s="17" t="str">
        <f t="shared" si="4"/>
        <v>3</v>
      </c>
      <c r="U10" s="15" t="s">
        <v>12</v>
      </c>
      <c r="V10" s="16" t="s">
        <v>95</v>
      </c>
      <c r="W10" s="17" t="str">
        <f t="shared" si="5"/>
        <v>5</v>
      </c>
      <c r="X10" s="15" t="s">
        <v>12</v>
      </c>
      <c r="Y10" s="16" t="s">
        <v>96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23</v>
      </c>
      <c r="AH10" s="19">
        <f>'31.Spieltag'!AI10</f>
        <v>576</v>
      </c>
      <c r="AI10" s="20">
        <f t="shared" si="9"/>
        <v>599</v>
      </c>
      <c r="AJ10" s="21">
        <f t="shared" si="12"/>
        <v>1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0"/>
        <v>2</v>
      </c>
      <c r="F11" s="15" t="s">
        <v>95</v>
      </c>
      <c r="G11" s="16" t="s">
        <v>95</v>
      </c>
      <c r="H11" s="17" t="str">
        <f t="shared" si="1"/>
        <v>5</v>
      </c>
      <c r="I11" s="15" t="s">
        <v>95</v>
      </c>
      <c r="J11" s="16" t="s">
        <v>96</v>
      </c>
      <c r="K11" s="17" t="str">
        <f t="shared" si="2"/>
        <v>5</v>
      </c>
      <c r="L11" s="15" t="s">
        <v>2</v>
      </c>
      <c r="M11" s="16" t="s">
        <v>95</v>
      </c>
      <c r="N11" s="17">
        <f t="shared" si="11"/>
        <v>8</v>
      </c>
      <c r="O11" s="15" t="s">
        <v>12</v>
      </c>
      <c r="P11" s="16" t="s">
        <v>12</v>
      </c>
      <c r="Q11" s="17">
        <f t="shared" si="3"/>
        <v>0</v>
      </c>
      <c r="R11" s="15" t="s">
        <v>95</v>
      </c>
      <c r="S11" s="16" t="s">
        <v>12</v>
      </c>
      <c r="T11" s="17">
        <f t="shared" si="4"/>
        <v>0</v>
      </c>
      <c r="U11" s="15" t="s">
        <v>96</v>
      </c>
      <c r="V11" s="16" t="s">
        <v>95</v>
      </c>
      <c r="W11" s="17">
        <f t="shared" si="5"/>
        <v>0</v>
      </c>
      <c r="X11" s="15" t="s">
        <v>95</v>
      </c>
      <c r="Y11" s="16" t="s">
        <v>95</v>
      </c>
      <c r="Z11" s="17" t="str">
        <f t="shared" si="6"/>
        <v>3</v>
      </c>
      <c r="AA11" s="15" t="s">
        <v>95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23</v>
      </c>
      <c r="AH11" s="19">
        <f>'31.Spieltag'!AI11</f>
        <v>533</v>
      </c>
      <c r="AI11" s="20">
        <f t="shared" si="9"/>
        <v>556</v>
      </c>
      <c r="AJ11" s="21">
        <f t="shared" si="12"/>
        <v>4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 t="str">
        <f t="shared" si="2"/>
        <v>2</v>
      </c>
      <c r="L12" s="15" t="s">
        <v>97</v>
      </c>
      <c r="M12" s="16" t="s">
        <v>95</v>
      </c>
      <c r="N12" s="17">
        <f t="shared" si="11"/>
        <v>8</v>
      </c>
      <c r="O12" s="15" t="s">
        <v>12</v>
      </c>
      <c r="P12" s="16" t="s">
        <v>12</v>
      </c>
      <c r="Q12" s="17">
        <f t="shared" si="3"/>
        <v>0</v>
      </c>
      <c r="R12" s="15" t="s">
        <v>12</v>
      </c>
      <c r="S12" s="16" t="s">
        <v>96</v>
      </c>
      <c r="T12" s="17" t="str">
        <f t="shared" si="4"/>
        <v>2</v>
      </c>
      <c r="U12" s="15" t="s">
        <v>2</v>
      </c>
      <c r="V12" s="16" t="s">
        <v>95</v>
      </c>
      <c r="W12" s="17" t="str">
        <f t="shared" si="5"/>
        <v>2</v>
      </c>
      <c r="X12" s="15" t="s">
        <v>95</v>
      </c>
      <c r="Y12" s="16" t="s">
        <v>95</v>
      </c>
      <c r="Z12" s="17" t="str">
        <f t="shared" si="6"/>
        <v>3</v>
      </c>
      <c r="AA12" s="15" t="s">
        <v>95</v>
      </c>
      <c r="AB12" s="16" t="s">
        <v>95</v>
      </c>
      <c r="AC12" s="17" t="str">
        <f t="shared" si="7"/>
        <v>5</v>
      </c>
      <c r="AD12" s="24"/>
      <c r="AE12" s="22"/>
      <c r="AF12" s="17"/>
      <c r="AG12" s="18">
        <f t="shared" si="8"/>
        <v>22</v>
      </c>
      <c r="AH12" s="19">
        <f>'31.Spieltag'!AI12</f>
        <v>484</v>
      </c>
      <c r="AI12" s="20">
        <f t="shared" si="9"/>
        <v>506</v>
      </c>
      <c r="AJ12" s="21">
        <f t="shared" si="12"/>
        <v>13</v>
      </c>
      <c r="AK12" s="1"/>
    </row>
    <row r="13" spans="1:40" ht="24.95" customHeight="1" thickBot="1" x14ac:dyDescent="0.25">
      <c r="A13" s="25">
        <f>AJ13</f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/>
      <c r="J13" s="16"/>
      <c r="K13" s="17"/>
      <c r="L13" s="15" t="s">
        <v>2</v>
      </c>
      <c r="M13" s="16" t="s">
        <v>96</v>
      </c>
      <c r="N13" s="17">
        <f t="shared" si="11"/>
        <v>8</v>
      </c>
      <c r="O13" s="15" t="s">
        <v>12</v>
      </c>
      <c r="P13" s="16" t="s">
        <v>96</v>
      </c>
      <c r="Q13" s="17" t="str">
        <f t="shared" si="3"/>
        <v>2</v>
      </c>
      <c r="R13" s="15" t="s">
        <v>95</v>
      </c>
      <c r="S13" s="16" t="s">
        <v>12</v>
      </c>
      <c r="T13" s="17">
        <f t="shared" si="4"/>
        <v>0</v>
      </c>
      <c r="U13" s="15" t="s">
        <v>2</v>
      </c>
      <c r="V13" s="16" t="s">
        <v>12</v>
      </c>
      <c r="W13" s="17" t="str">
        <f t="shared" si="5"/>
        <v>3</v>
      </c>
      <c r="X13" s="15" t="s">
        <v>97</v>
      </c>
      <c r="Y13" s="16" t="s">
        <v>96</v>
      </c>
      <c r="Z13" s="17">
        <f t="shared" si="6"/>
        <v>0</v>
      </c>
      <c r="AA13" s="15" t="s">
        <v>95</v>
      </c>
      <c r="AB13" s="16" t="s">
        <v>2</v>
      </c>
      <c r="AC13" s="17">
        <f t="shared" si="7"/>
        <v>0</v>
      </c>
      <c r="AD13" s="24"/>
      <c r="AE13" s="22"/>
      <c r="AF13" s="17"/>
      <c r="AG13" s="18">
        <f t="shared" si="8"/>
        <v>13</v>
      </c>
      <c r="AH13" s="19">
        <f>'31.Spieltag'!AI13</f>
        <v>396</v>
      </c>
      <c r="AI13" s="20">
        <f t="shared" si="9"/>
        <v>409</v>
      </c>
      <c r="AJ13" s="21">
        <f t="shared" si="12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'31.Spieltag'!AI14</f>
        <v>189</v>
      </c>
      <c r="AI14" s="20">
        <f t="shared" si="9"/>
        <v>189</v>
      </c>
      <c r="AJ14" s="21">
        <f t="shared" si="12"/>
        <v>27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0"/>
        <v>2</v>
      </c>
      <c r="F15" s="15" t="s">
        <v>95</v>
      </c>
      <c r="G15" s="16" t="s">
        <v>12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12</v>
      </c>
      <c r="M15" s="16" t="s">
        <v>95</v>
      </c>
      <c r="N15" s="17">
        <f t="shared" si="11"/>
        <v>12</v>
      </c>
      <c r="O15" s="15" t="s">
        <v>12</v>
      </c>
      <c r="P15" s="16" t="s">
        <v>95</v>
      </c>
      <c r="Q15" s="17" t="str">
        <f t="shared" si="3"/>
        <v>2</v>
      </c>
      <c r="R15" s="15" t="s">
        <v>96</v>
      </c>
      <c r="S15" s="16" t="s">
        <v>12</v>
      </c>
      <c r="T15" s="17">
        <f t="shared" si="4"/>
        <v>0</v>
      </c>
      <c r="U15" s="15" t="s">
        <v>96</v>
      </c>
      <c r="V15" s="16" t="s">
        <v>12</v>
      </c>
      <c r="W15" s="17">
        <f t="shared" si="5"/>
        <v>0</v>
      </c>
      <c r="X15" s="15" t="s">
        <v>12</v>
      </c>
      <c r="Y15" s="16" t="s">
        <v>96</v>
      </c>
      <c r="Z15" s="17">
        <f t="shared" si="6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16</v>
      </c>
      <c r="AH15" s="19">
        <f>'31.Spieltag'!AI15</f>
        <v>562</v>
      </c>
      <c r="AI15" s="20">
        <f t="shared" si="9"/>
        <v>578</v>
      </c>
      <c r="AJ15" s="21">
        <f t="shared" si="12"/>
        <v>3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si="10"/>
        <v>2</v>
      </c>
      <c r="F16" s="15" t="s">
        <v>95</v>
      </c>
      <c r="G16" s="16" t="s">
        <v>95</v>
      </c>
      <c r="H16" s="17" t="str">
        <f t="shared" si="1"/>
        <v>5</v>
      </c>
      <c r="I16" s="15" t="s">
        <v>12</v>
      </c>
      <c r="J16" s="16" t="s">
        <v>95</v>
      </c>
      <c r="K16" s="17" t="str">
        <f t="shared" si="2"/>
        <v>3</v>
      </c>
      <c r="L16" s="15" t="s">
        <v>2</v>
      </c>
      <c r="M16" s="16" t="s">
        <v>96</v>
      </c>
      <c r="N16" s="17">
        <f t="shared" si="11"/>
        <v>8</v>
      </c>
      <c r="O16" s="15" t="s">
        <v>95</v>
      </c>
      <c r="P16" s="16" t="s">
        <v>95</v>
      </c>
      <c r="Q16" s="17">
        <f t="shared" si="3"/>
        <v>0</v>
      </c>
      <c r="R16" s="15" t="s">
        <v>12</v>
      </c>
      <c r="S16" s="16" t="s">
        <v>95</v>
      </c>
      <c r="T16" s="17" t="str">
        <f t="shared" si="4"/>
        <v>3</v>
      </c>
      <c r="U16" s="15" t="s">
        <v>95</v>
      </c>
      <c r="V16" s="16" t="s">
        <v>12</v>
      </c>
      <c r="W16" s="17">
        <f t="shared" si="5"/>
        <v>0</v>
      </c>
      <c r="X16" s="15" t="s">
        <v>12</v>
      </c>
      <c r="Y16" s="16" t="s">
        <v>95</v>
      </c>
      <c r="Z16" s="17">
        <f t="shared" si="6"/>
        <v>0</v>
      </c>
      <c r="AA16" s="15" t="s">
        <v>96</v>
      </c>
      <c r="AB16" s="16" t="s">
        <v>12</v>
      </c>
      <c r="AC16" s="17">
        <f t="shared" si="7"/>
        <v>0</v>
      </c>
      <c r="AD16" s="24"/>
      <c r="AE16" s="22"/>
      <c r="AF16" s="17"/>
      <c r="AG16" s="18">
        <f t="shared" si="8"/>
        <v>21</v>
      </c>
      <c r="AH16" s="19">
        <f>'31.Spieltag'!AI16</f>
        <v>481</v>
      </c>
      <c r="AI16" s="20">
        <f t="shared" si="9"/>
        <v>502</v>
      </c>
      <c r="AJ16" s="21">
        <f t="shared" si="12"/>
        <v>15</v>
      </c>
      <c r="AK16" s="1"/>
    </row>
    <row r="17" spans="1:37" ht="24.95" customHeight="1" thickBot="1" x14ac:dyDescent="0.25">
      <c r="A17" s="25">
        <f t="shared" si="0"/>
        <v>20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0"/>
        <v>2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>
        <f t="shared" si="11"/>
        <v>8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12</v>
      </c>
      <c r="T17" s="17">
        <f t="shared" si="4"/>
        <v>0</v>
      </c>
      <c r="U17" s="15" t="s">
        <v>95</v>
      </c>
      <c r="V17" s="16" t="s">
        <v>12</v>
      </c>
      <c r="W17" s="17">
        <f t="shared" si="5"/>
        <v>0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'31.Spieltag'!AI17</f>
        <v>410</v>
      </c>
      <c r="AI17" s="20">
        <f t="shared" si="9"/>
        <v>420</v>
      </c>
      <c r="AJ17" s="21">
        <f t="shared" si="12"/>
        <v>20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0"/>
        <v>2</v>
      </c>
      <c r="F18" s="15" t="s">
        <v>96</v>
      </c>
      <c r="G18" s="16" t="s">
        <v>12</v>
      </c>
      <c r="H18" s="17">
        <f t="shared" si="1"/>
        <v>0</v>
      </c>
      <c r="I18" s="15" t="s">
        <v>95</v>
      </c>
      <c r="J18" s="16" t="s">
        <v>96</v>
      </c>
      <c r="K18" s="17" t="str">
        <f t="shared" si="2"/>
        <v>5</v>
      </c>
      <c r="L18" s="15" t="s">
        <v>2</v>
      </c>
      <c r="M18" s="16" t="s">
        <v>96</v>
      </c>
      <c r="N18" s="17">
        <f t="shared" si="11"/>
        <v>8</v>
      </c>
      <c r="O18" s="15" t="s">
        <v>95</v>
      </c>
      <c r="P18" s="16" t="s">
        <v>95</v>
      </c>
      <c r="Q18" s="17">
        <f t="shared" si="3"/>
        <v>0</v>
      </c>
      <c r="R18" s="15" t="s">
        <v>95</v>
      </c>
      <c r="S18" s="16" t="s">
        <v>96</v>
      </c>
      <c r="T18" s="17" t="str">
        <f t="shared" si="4"/>
        <v>5</v>
      </c>
      <c r="U18" s="15" t="s">
        <v>95</v>
      </c>
      <c r="V18" s="16" t="s">
        <v>2</v>
      </c>
      <c r="W18" s="17">
        <f t="shared" si="5"/>
        <v>0</v>
      </c>
      <c r="X18" s="15" t="s">
        <v>2</v>
      </c>
      <c r="Y18" s="16" t="s">
        <v>95</v>
      </c>
      <c r="Z18" s="17">
        <f t="shared" si="6"/>
        <v>0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20</v>
      </c>
      <c r="AH18" s="19">
        <f>'31.Spieltag'!AI18</f>
        <v>494</v>
      </c>
      <c r="AI18" s="20">
        <f t="shared" si="9"/>
        <v>514</v>
      </c>
      <c r="AJ18" s="21">
        <f t="shared" si="12"/>
        <v>12</v>
      </c>
      <c r="AK18" s="1"/>
    </row>
    <row r="19" spans="1:37" ht="24.95" customHeight="1" thickBot="1" x14ac:dyDescent="0.25">
      <c r="A19" s="25">
        <f t="shared" ref="A19:A26" si="13">AJ19</f>
        <v>7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2</v>
      </c>
      <c r="F19" s="15" t="s">
        <v>95</v>
      </c>
      <c r="G19" s="16" t="s">
        <v>95</v>
      </c>
      <c r="H19" s="17" t="str">
        <f t="shared" si="1"/>
        <v>5</v>
      </c>
      <c r="I19" s="15" t="s">
        <v>2</v>
      </c>
      <c r="J19" s="16" t="s">
        <v>95</v>
      </c>
      <c r="K19" s="17" t="str">
        <f t="shared" si="2"/>
        <v>2</v>
      </c>
      <c r="L19" s="15" t="s">
        <v>12</v>
      </c>
      <c r="M19" s="16" t="s">
        <v>96</v>
      </c>
      <c r="N19" s="17">
        <f t="shared" si="11"/>
        <v>8</v>
      </c>
      <c r="O19" s="15" t="s">
        <v>95</v>
      </c>
      <c r="P19" s="16" t="s">
        <v>95</v>
      </c>
      <c r="Q19" s="17">
        <f t="shared" si="3"/>
        <v>0</v>
      </c>
      <c r="R19" s="15" t="s">
        <v>12</v>
      </c>
      <c r="S19" s="16" t="s">
        <v>95</v>
      </c>
      <c r="T19" s="17" t="str">
        <f t="shared" si="4"/>
        <v>3</v>
      </c>
      <c r="U19" s="15" t="s">
        <v>95</v>
      </c>
      <c r="V19" s="16" t="s">
        <v>95</v>
      </c>
      <c r="W19" s="17">
        <f t="shared" si="5"/>
        <v>0</v>
      </c>
      <c r="X19" s="15" t="s">
        <v>2</v>
      </c>
      <c r="Y19" s="16" t="s">
        <v>95</v>
      </c>
      <c r="Z19" s="17">
        <f t="shared" si="6"/>
        <v>0</v>
      </c>
      <c r="AA19" s="15" t="s">
        <v>12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20</v>
      </c>
      <c r="AH19" s="19">
        <f>'31.Spieltag'!AI19</f>
        <v>529</v>
      </c>
      <c r="AI19" s="20">
        <f t="shared" si="9"/>
        <v>549</v>
      </c>
      <c r="AJ19" s="21">
        <f t="shared" si="12"/>
        <v>7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2</v>
      </c>
      <c r="F20" s="15" t="s">
        <v>2</v>
      </c>
      <c r="G20" s="16" t="s">
        <v>12</v>
      </c>
      <c r="H20" s="17">
        <f t="shared" si="1"/>
        <v>0</v>
      </c>
      <c r="I20" s="15" t="s">
        <v>12</v>
      </c>
      <c r="J20" s="16" t="s">
        <v>95</v>
      </c>
      <c r="K20" s="17" t="str">
        <f t="shared" si="2"/>
        <v>3</v>
      </c>
      <c r="L20" s="15" t="s">
        <v>2</v>
      </c>
      <c r="M20" s="16" t="s">
        <v>95</v>
      </c>
      <c r="N20" s="17">
        <f t="shared" si="11"/>
        <v>8</v>
      </c>
      <c r="O20" s="15" t="s">
        <v>12</v>
      </c>
      <c r="P20" s="16" t="s">
        <v>12</v>
      </c>
      <c r="Q20" s="17">
        <f t="shared" si="3"/>
        <v>0</v>
      </c>
      <c r="R20" s="15" t="s">
        <v>95</v>
      </c>
      <c r="S20" s="16" t="s">
        <v>96</v>
      </c>
      <c r="T20" s="17" t="str">
        <f t="shared" si="4"/>
        <v>5</v>
      </c>
      <c r="U20" s="15" t="s">
        <v>95</v>
      </c>
      <c r="V20" s="16" t="s">
        <v>12</v>
      </c>
      <c r="W20" s="17">
        <f t="shared" si="5"/>
        <v>0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95</v>
      </c>
      <c r="AC20" s="17" t="str">
        <f t="shared" si="7"/>
        <v>5</v>
      </c>
      <c r="AD20" s="24"/>
      <c r="AE20" s="22"/>
      <c r="AF20" s="17"/>
      <c r="AG20" s="18">
        <f t="shared" si="14"/>
        <v>23</v>
      </c>
      <c r="AH20" s="19">
        <f>'31.Spieltag'!AI20</f>
        <v>483</v>
      </c>
      <c r="AI20" s="20">
        <f t="shared" si="9"/>
        <v>506</v>
      </c>
      <c r="AJ20" s="21">
        <f t="shared" si="12"/>
        <v>13</v>
      </c>
      <c r="AK20" s="1"/>
    </row>
    <row r="21" spans="1:37" ht="24.95" customHeight="1" thickBot="1" x14ac:dyDescent="0.25">
      <c r="A21" s="25">
        <f t="shared" si="13"/>
        <v>5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0"/>
        <v>2</v>
      </c>
      <c r="F21" s="15" t="s">
        <v>95</v>
      </c>
      <c r="G21" s="16" t="s">
        <v>12</v>
      </c>
      <c r="H21" s="17">
        <f t="shared" si="1"/>
        <v>0</v>
      </c>
      <c r="I21" s="15" t="s">
        <v>2</v>
      </c>
      <c r="J21" s="16" t="s">
        <v>95</v>
      </c>
      <c r="K21" s="17" t="str">
        <f t="shared" si="2"/>
        <v>2</v>
      </c>
      <c r="L21" s="15" t="s">
        <v>2</v>
      </c>
      <c r="M21" s="16" t="s">
        <v>96</v>
      </c>
      <c r="N21" s="17">
        <f t="shared" si="11"/>
        <v>8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3</v>
      </c>
      <c r="U21" s="15" t="s">
        <v>95</v>
      </c>
      <c r="V21" s="16" t="s">
        <v>2</v>
      </c>
      <c r="W21" s="17">
        <f t="shared" si="5"/>
        <v>0</v>
      </c>
      <c r="X21" s="15" t="s">
        <v>2</v>
      </c>
      <c r="Y21" s="16" t="s">
        <v>96</v>
      </c>
      <c r="Z21" s="17">
        <f t="shared" si="6"/>
        <v>0</v>
      </c>
      <c r="AA21" s="15" t="s">
        <v>12</v>
      </c>
      <c r="AB21" s="16" t="s">
        <v>12</v>
      </c>
      <c r="AC21" s="17" t="str">
        <f t="shared" si="7"/>
        <v>3</v>
      </c>
      <c r="AD21" s="24"/>
      <c r="AE21" s="22"/>
      <c r="AF21" s="17"/>
      <c r="AG21" s="18">
        <f t="shared" si="14"/>
        <v>18</v>
      </c>
      <c r="AH21" s="19">
        <f>'31.Spieltag'!AI21</f>
        <v>535</v>
      </c>
      <c r="AI21" s="20">
        <f t="shared" si="9"/>
        <v>553</v>
      </c>
      <c r="AJ21" s="21">
        <f t="shared" si="12"/>
        <v>5</v>
      </c>
      <c r="AK21" s="1"/>
    </row>
    <row r="22" spans="1:37" ht="24.95" customHeight="1" thickBot="1" x14ac:dyDescent="0.25">
      <c r="A22" s="25">
        <f t="shared" si="13"/>
        <v>6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5</v>
      </c>
      <c r="F22" s="15" t="s">
        <v>95</v>
      </c>
      <c r="G22" s="16" t="s">
        <v>95</v>
      </c>
      <c r="H22" s="17" t="str">
        <f t="shared" si="1"/>
        <v>5</v>
      </c>
      <c r="I22" s="15" t="s">
        <v>95</v>
      </c>
      <c r="J22" s="16" t="s">
        <v>95</v>
      </c>
      <c r="K22" s="17">
        <f t="shared" si="2"/>
        <v>0</v>
      </c>
      <c r="L22" s="15" t="s">
        <v>12</v>
      </c>
      <c r="M22" s="16" t="s">
        <v>95</v>
      </c>
      <c r="N22" s="17">
        <f t="shared" si="11"/>
        <v>12</v>
      </c>
      <c r="O22" s="15" t="s">
        <v>12</v>
      </c>
      <c r="P22" s="16" t="s">
        <v>95</v>
      </c>
      <c r="Q22" s="17" t="str">
        <f t="shared" si="3"/>
        <v>2</v>
      </c>
      <c r="R22" s="15" t="s">
        <v>95</v>
      </c>
      <c r="S22" s="16" t="s">
        <v>12</v>
      </c>
      <c r="T22" s="17">
        <f t="shared" si="4"/>
        <v>0</v>
      </c>
      <c r="U22" s="15" t="s">
        <v>12</v>
      </c>
      <c r="V22" s="16" t="s">
        <v>12</v>
      </c>
      <c r="W22" s="17">
        <f t="shared" si="5"/>
        <v>0</v>
      </c>
      <c r="X22" s="15" t="s">
        <v>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4"/>
        <v>24</v>
      </c>
      <c r="AH22" s="19">
        <f>'31.Spieltag'!AI22</f>
        <v>526</v>
      </c>
      <c r="AI22" s="20">
        <f t="shared" si="9"/>
        <v>550</v>
      </c>
      <c r="AJ22" s="21">
        <f t="shared" si="12"/>
        <v>6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'31.Spieltag'!AI23</f>
        <v>290</v>
      </c>
      <c r="AI23" s="20">
        <f t="shared" si="9"/>
        <v>290</v>
      </c>
      <c r="AJ23" s="21">
        <f t="shared" si="12"/>
        <v>26</v>
      </c>
      <c r="AK23" s="1"/>
    </row>
    <row r="24" spans="1:37" ht="24.95" customHeight="1" thickBot="1" x14ac:dyDescent="0.25">
      <c r="A24" s="25">
        <f t="shared" si="13"/>
        <v>16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0"/>
        <v>0</v>
      </c>
      <c r="F24" s="15" t="s">
        <v>12</v>
      </c>
      <c r="G24" s="16" t="s">
        <v>12</v>
      </c>
      <c r="H24" s="17" t="str">
        <f t="shared" si="1"/>
        <v>3</v>
      </c>
      <c r="I24" s="15" t="s">
        <v>12</v>
      </c>
      <c r="J24" s="16" t="s">
        <v>96</v>
      </c>
      <c r="K24" s="17" t="str">
        <f t="shared" si="2"/>
        <v>2</v>
      </c>
      <c r="L24" s="15" t="s">
        <v>12</v>
      </c>
      <c r="M24" s="16" t="s">
        <v>96</v>
      </c>
      <c r="N24" s="17">
        <f t="shared" si="11"/>
        <v>8</v>
      </c>
      <c r="O24" s="15" t="s">
        <v>12</v>
      </c>
      <c r="P24" s="16" t="s">
        <v>96</v>
      </c>
      <c r="Q24" s="17" t="str">
        <f t="shared" si="3"/>
        <v>2</v>
      </c>
      <c r="R24" s="15" t="s">
        <v>12</v>
      </c>
      <c r="S24" s="16" t="s">
        <v>12</v>
      </c>
      <c r="T24" s="17">
        <f t="shared" si="4"/>
        <v>0</v>
      </c>
      <c r="U24" s="15" t="s">
        <v>12</v>
      </c>
      <c r="V24" s="16" t="s">
        <v>97</v>
      </c>
      <c r="W24" s="17">
        <f t="shared" si="5"/>
        <v>0</v>
      </c>
      <c r="X24" s="15" t="s">
        <v>13</v>
      </c>
      <c r="Y24" s="16" t="s">
        <v>96</v>
      </c>
      <c r="Z24" s="17">
        <f t="shared" si="6"/>
        <v>0</v>
      </c>
      <c r="AA24" s="15" t="s">
        <v>95</v>
      </c>
      <c r="AB24" s="16" t="s">
        <v>2</v>
      </c>
      <c r="AC24" s="17">
        <f t="shared" si="7"/>
        <v>0</v>
      </c>
      <c r="AD24" s="24"/>
      <c r="AE24" s="22"/>
      <c r="AF24" s="17"/>
      <c r="AG24" s="18">
        <f t="shared" ref="AG24:AG26" si="15">E24+H24+K24+N24+Q24+T24+W24+Z24+AC24+AF24</f>
        <v>15</v>
      </c>
      <c r="AH24" s="19">
        <f>'31.Spieltag'!AI24</f>
        <v>484</v>
      </c>
      <c r="AI24" s="20">
        <f t="shared" si="9"/>
        <v>499</v>
      </c>
      <c r="AJ24" s="21">
        <f t="shared" si="12"/>
        <v>16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0"/>
        <v>2</v>
      </c>
      <c r="F25" s="15" t="s">
        <v>95</v>
      </c>
      <c r="G25" s="16" t="s">
        <v>96</v>
      </c>
      <c r="H25" s="17">
        <f t="shared" si="1"/>
        <v>0</v>
      </c>
      <c r="I25" s="15" t="s">
        <v>95</v>
      </c>
      <c r="J25" s="16" t="s">
        <v>96</v>
      </c>
      <c r="K25" s="17" t="str">
        <f t="shared" si="2"/>
        <v>5</v>
      </c>
      <c r="L25" s="15" t="s">
        <v>12</v>
      </c>
      <c r="M25" s="16" t="s">
        <v>96</v>
      </c>
      <c r="N25" s="17">
        <f t="shared" si="11"/>
        <v>8</v>
      </c>
      <c r="O25" s="15" t="s">
        <v>12</v>
      </c>
      <c r="P25" s="16" t="s">
        <v>95</v>
      </c>
      <c r="Q25" s="17" t="str">
        <f t="shared" si="3"/>
        <v>2</v>
      </c>
      <c r="R25" s="15" t="s">
        <v>95</v>
      </c>
      <c r="S25" s="16" t="s">
        <v>96</v>
      </c>
      <c r="T25" s="17" t="str">
        <f t="shared" si="4"/>
        <v>5</v>
      </c>
      <c r="U25" s="15" t="s">
        <v>95</v>
      </c>
      <c r="V25" s="16" t="s">
        <v>12</v>
      </c>
      <c r="W25" s="17">
        <f t="shared" si="5"/>
        <v>0</v>
      </c>
      <c r="X25" s="15" t="s">
        <v>12</v>
      </c>
      <c r="Y25" s="16" t="s">
        <v>95</v>
      </c>
      <c r="Z25" s="17">
        <f t="shared" si="6"/>
        <v>0</v>
      </c>
      <c r="AA25" s="15" t="s">
        <v>95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5"/>
        <v>22</v>
      </c>
      <c r="AH25" s="19">
        <f>'31.Spieltag'!AI25</f>
        <v>523</v>
      </c>
      <c r="AI25" s="20">
        <f t="shared" si="9"/>
        <v>545</v>
      </c>
      <c r="AJ25" s="21">
        <f t="shared" si="12"/>
        <v>8</v>
      </c>
      <c r="AK25" s="1"/>
    </row>
    <row r="26" spans="1:37" ht="28.15" customHeight="1" thickBot="1" x14ac:dyDescent="0.25">
      <c r="A26" s="25">
        <f t="shared" si="13"/>
        <v>17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/>
      <c r="J26" s="16"/>
      <c r="K26" s="17"/>
      <c r="L26" s="15"/>
      <c r="M26" s="16"/>
      <c r="N26" s="17"/>
      <c r="O26" s="15"/>
      <c r="P26" s="16"/>
      <c r="Q26" s="17"/>
      <c r="R26" s="15"/>
      <c r="S26" s="16"/>
      <c r="T26" s="17"/>
      <c r="U26" s="15"/>
      <c r="V26" s="16"/>
      <c r="W26" s="17"/>
      <c r="X26" s="15"/>
      <c r="Y26" s="16"/>
      <c r="Z26" s="17"/>
      <c r="AA26" s="15"/>
      <c r="AB26" s="16"/>
      <c r="AC26" s="17"/>
      <c r="AD26" s="24"/>
      <c r="AE26" s="22"/>
      <c r="AF26" s="17"/>
      <c r="AG26" s="18">
        <f t="shared" si="15"/>
        <v>0</v>
      </c>
      <c r="AH26" s="19">
        <f>'31.Spieltag'!AI26</f>
        <v>477</v>
      </c>
      <c r="AI26" s="20">
        <f t="shared" si="9"/>
        <v>477</v>
      </c>
      <c r="AJ26" s="21">
        <f t="shared" si="12"/>
        <v>17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17">E27+H27+K27+N27+Q27+T27+W27+Z27+AC27+AF27</f>
        <v>0</v>
      </c>
      <c r="AH27" s="19">
        <f>'31.Spieltag'!AI27</f>
        <v>414</v>
      </c>
      <c r="AI27" s="20">
        <f t="shared" si="9"/>
        <v>414</v>
      </c>
      <c r="AJ27" s="21">
        <f t="shared" si="12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17"/>
        <v>0</v>
      </c>
      <c r="AH28" s="19">
        <f>'31.Spieltag'!AI28</f>
        <v>381</v>
      </c>
      <c r="AI28" s="20">
        <f t="shared" si="9"/>
        <v>381</v>
      </c>
      <c r="AJ28" s="21">
        <f t="shared" si="12"/>
        <v>24</v>
      </c>
      <c r="AK28" s="1"/>
    </row>
    <row r="29" spans="1:37" ht="28.15" customHeight="1" thickBot="1" x14ac:dyDescent="0.25">
      <c r="A29" s="25">
        <f t="shared" si="16"/>
        <v>2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0"/>
        <v>2</v>
      </c>
      <c r="F29" s="15" t="s">
        <v>95</v>
      </c>
      <c r="G29" s="16" t="s">
        <v>95</v>
      </c>
      <c r="H29" s="17" t="str">
        <f t="shared" si="1"/>
        <v>5</v>
      </c>
      <c r="I29" s="15" t="s">
        <v>12</v>
      </c>
      <c r="J29" s="16" t="s">
        <v>95</v>
      </c>
      <c r="K29" s="17" t="str">
        <f t="shared" si="2"/>
        <v>3</v>
      </c>
      <c r="L29" s="15" t="s">
        <v>2</v>
      </c>
      <c r="M29" s="16" t="s">
        <v>95</v>
      </c>
      <c r="N29" s="17">
        <f t="shared" si="11"/>
        <v>8</v>
      </c>
      <c r="O29" s="15" t="s">
        <v>12</v>
      </c>
      <c r="P29" s="16" t="s">
        <v>95</v>
      </c>
      <c r="Q29" s="17" t="str">
        <f t="shared" si="3"/>
        <v>2</v>
      </c>
      <c r="R29" s="15" t="s">
        <v>12</v>
      </c>
      <c r="S29" s="16" t="s">
        <v>95</v>
      </c>
      <c r="T29" s="17" t="str">
        <f t="shared" si="4"/>
        <v>3</v>
      </c>
      <c r="U29" s="15" t="s">
        <v>95</v>
      </c>
      <c r="V29" s="16" t="s">
        <v>12</v>
      </c>
      <c r="W29" s="17">
        <f t="shared" si="5"/>
        <v>0</v>
      </c>
      <c r="X29" s="15" t="s">
        <v>2</v>
      </c>
      <c r="Y29" s="16" t="s">
        <v>95</v>
      </c>
      <c r="Z29" s="17">
        <f t="shared" si="6"/>
        <v>0</v>
      </c>
      <c r="AA29" s="15" t="s">
        <v>95</v>
      </c>
      <c r="AB29" s="16" t="s">
        <v>95</v>
      </c>
      <c r="AC29" s="17" t="str">
        <f t="shared" si="7"/>
        <v>5</v>
      </c>
      <c r="AD29" s="24"/>
      <c r="AE29" s="22"/>
      <c r="AF29" s="17"/>
      <c r="AG29" s="18">
        <f t="shared" si="17"/>
        <v>28</v>
      </c>
      <c r="AH29" s="19">
        <f>'31.Spieltag'!AI29</f>
        <v>554</v>
      </c>
      <c r="AI29" s="20">
        <f t="shared" si="9"/>
        <v>582</v>
      </c>
      <c r="AJ29" s="21">
        <f t="shared" si="12"/>
        <v>2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96</v>
      </c>
      <c r="D30" s="16" t="s">
        <v>95</v>
      </c>
      <c r="E30" s="17">
        <f t="shared" si="10"/>
        <v>0</v>
      </c>
      <c r="F30" s="15" t="s">
        <v>95</v>
      </c>
      <c r="G30" s="16" t="s">
        <v>95</v>
      </c>
      <c r="H30" s="17" t="str">
        <f t="shared" si="1"/>
        <v>5</v>
      </c>
      <c r="I30" s="15" t="s">
        <v>95</v>
      </c>
      <c r="J30" s="16" t="s">
        <v>12</v>
      </c>
      <c r="K30" s="17">
        <f t="shared" si="2"/>
        <v>0</v>
      </c>
      <c r="L30" s="15" t="s">
        <v>2</v>
      </c>
      <c r="M30" s="16" t="s">
        <v>95</v>
      </c>
      <c r="N30" s="17">
        <f t="shared" si="11"/>
        <v>8</v>
      </c>
      <c r="O30" s="15" t="s">
        <v>12</v>
      </c>
      <c r="P30" s="16" t="s">
        <v>2</v>
      </c>
      <c r="Q30" s="17">
        <f t="shared" si="3"/>
        <v>0</v>
      </c>
      <c r="R30" s="15" t="s">
        <v>95</v>
      </c>
      <c r="S30" s="16" t="s">
        <v>96</v>
      </c>
      <c r="T30" s="17" t="str">
        <f t="shared" si="4"/>
        <v>5</v>
      </c>
      <c r="U30" s="15" t="s">
        <v>96</v>
      </c>
      <c r="V30" s="16" t="s">
        <v>12</v>
      </c>
      <c r="W30" s="17">
        <f t="shared" si="5"/>
        <v>0</v>
      </c>
      <c r="X30" s="15" t="s">
        <v>2</v>
      </c>
      <c r="Y30" s="16" t="s">
        <v>96</v>
      </c>
      <c r="Z30" s="17">
        <f t="shared" si="6"/>
        <v>0</v>
      </c>
      <c r="AA30" s="15" t="s">
        <v>96</v>
      </c>
      <c r="AB30" s="16" t="s">
        <v>95</v>
      </c>
      <c r="AC30" s="17">
        <f t="shared" si="7"/>
        <v>0</v>
      </c>
      <c r="AD30" s="24"/>
      <c r="AE30" s="22"/>
      <c r="AF30" s="17"/>
      <c r="AG30" s="18">
        <f t="shared" si="17"/>
        <v>18</v>
      </c>
      <c r="AH30" s="19">
        <f>'31.Spieltag'!AI30</f>
        <v>427</v>
      </c>
      <c r="AI30" s="20">
        <f t="shared" si="9"/>
        <v>445</v>
      </c>
      <c r="AJ30" s="21">
        <f t="shared" si="12"/>
        <v>19</v>
      </c>
      <c r="AK30" s="1"/>
    </row>
    <row r="31" spans="1:37" ht="28.15" customHeight="1" thickBot="1" x14ac:dyDescent="0.25">
      <c r="A31" s="25">
        <f t="shared" si="16"/>
        <v>8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0"/>
        <v>2</v>
      </c>
      <c r="F31" s="15" t="s">
        <v>95</v>
      </c>
      <c r="G31" s="16" t="s">
        <v>12</v>
      </c>
      <c r="H31" s="17">
        <f t="shared" si="1"/>
        <v>0</v>
      </c>
      <c r="I31" s="15" t="s">
        <v>12</v>
      </c>
      <c r="J31" s="16" t="s">
        <v>95</v>
      </c>
      <c r="K31" s="17" t="str">
        <f t="shared" si="2"/>
        <v>3</v>
      </c>
      <c r="L31" s="15" t="s">
        <v>12</v>
      </c>
      <c r="M31" s="16" t="s">
        <v>96</v>
      </c>
      <c r="N31" s="17">
        <f t="shared" si="11"/>
        <v>8</v>
      </c>
      <c r="O31" s="15" t="s">
        <v>12</v>
      </c>
      <c r="P31" s="16" t="s">
        <v>96</v>
      </c>
      <c r="Q31" s="17" t="str">
        <f t="shared" si="3"/>
        <v>2</v>
      </c>
      <c r="R31" s="15" t="s">
        <v>95</v>
      </c>
      <c r="S31" s="16" t="s">
        <v>95</v>
      </c>
      <c r="T31" s="17">
        <f t="shared" si="4"/>
        <v>0</v>
      </c>
      <c r="U31" s="15" t="s">
        <v>12</v>
      </c>
      <c r="V31" s="16" t="s">
        <v>95</v>
      </c>
      <c r="W31" s="17" t="str">
        <f t="shared" si="5"/>
        <v>5</v>
      </c>
      <c r="X31" s="15" t="s">
        <v>12</v>
      </c>
      <c r="Y31" s="16" t="s">
        <v>96</v>
      </c>
      <c r="Z31" s="17">
        <f t="shared" si="6"/>
        <v>0</v>
      </c>
      <c r="AA31" s="15" t="s">
        <v>95</v>
      </c>
      <c r="AB31" s="16" t="s">
        <v>95</v>
      </c>
      <c r="AC31" s="17" t="str">
        <f t="shared" si="7"/>
        <v>5</v>
      </c>
      <c r="AD31" s="24"/>
      <c r="AE31" s="22"/>
      <c r="AF31" s="17"/>
      <c r="AG31" s="18">
        <f t="shared" si="17"/>
        <v>25</v>
      </c>
      <c r="AH31" s="19">
        <f>'31.Spieltag'!AI31</f>
        <v>520</v>
      </c>
      <c r="AI31" s="20">
        <f t="shared" si="9"/>
        <v>545</v>
      </c>
      <c r="AJ31" s="21">
        <f t="shared" si="12"/>
        <v>8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17"/>
        <v>0</v>
      </c>
      <c r="AH32" s="19">
        <f>'31.Spieltag'!AI32</f>
        <v>418</v>
      </c>
      <c r="AI32" s="20">
        <f t="shared" si="9"/>
        <v>418</v>
      </c>
      <c r="AJ32" s="21">
        <f t="shared" si="12"/>
        <v>21</v>
      </c>
      <c r="AK32" s="1"/>
    </row>
    <row r="33" spans="1:37" ht="28.15" customHeight="1" thickBot="1" x14ac:dyDescent="0.25">
      <c r="A33" s="25">
        <f t="shared" si="16"/>
        <v>10</v>
      </c>
      <c r="B33" s="18" t="str">
        <f>'1.Spieltag'!B33</f>
        <v>UltraGE</v>
      </c>
      <c r="C33" s="15" t="s">
        <v>12</v>
      </c>
      <c r="D33" s="16" t="s">
        <v>96</v>
      </c>
      <c r="E33" s="17" t="str">
        <f t="shared" si="10"/>
        <v>5</v>
      </c>
      <c r="F33" s="15" t="s">
        <v>12</v>
      </c>
      <c r="G33" s="16" t="s">
        <v>95</v>
      </c>
      <c r="H33" s="17">
        <f t="shared" si="1"/>
        <v>0</v>
      </c>
      <c r="I33" s="15" t="s">
        <v>95</v>
      </c>
      <c r="J33" s="16" t="s">
        <v>12</v>
      </c>
      <c r="K33" s="17">
        <f t="shared" si="2"/>
        <v>0</v>
      </c>
      <c r="L33" s="15" t="s">
        <v>12</v>
      </c>
      <c r="M33" s="16" t="s">
        <v>95</v>
      </c>
      <c r="N33" s="17">
        <f t="shared" si="11"/>
        <v>12</v>
      </c>
      <c r="O33" s="15" t="s">
        <v>12</v>
      </c>
      <c r="P33" s="16" t="s">
        <v>12</v>
      </c>
      <c r="Q33" s="17">
        <f t="shared" si="3"/>
        <v>0</v>
      </c>
      <c r="R33" s="15" t="s">
        <v>12</v>
      </c>
      <c r="S33" s="16" t="s">
        <v>95</v>
      </c>
      <c r="T33" s="17" t="str">
        <f t="shared" si="4"/>
        <v>3</v>
      </c>
      <c r="U33" s="15" t="s">
        <v>95</v>
      </c>
      <c r="V33" s="16" t="s">
        <v>2</v>
      </c>
      <c r="W33" s="17">
        <f t="shared" si="5"/>
        <v>0</v>
      </c>
      <c r="X33" s="15" t="s">
        <v>2</v>
      </c>
      <c r="Y33" s="16" t="s">
        <v>95</v>
      </c>
      <c r="Z33" s="17">
        <f t="shared" si="6"/>
        <v>0</v>
      </c>
      <c r="AA33" s="15" t="s">
        <v>95</v>
      </c>
      <c r="AB33" s="16" t="s">
        <v>12</v>
      </c>
      <c r="AC33" s="17">
        <f t="shared" si="7"/>
        <v>0</v>
      </c>
      <c r="AD33" s="24"/>
      <c r="AE33" s="22"/>
      <c r="AF33" s="17"/>
      <c r="AG33" s="18">
        <f t="shared" ref="AG33" si="18">E33+H33+K33+N33+Q33+T33+W33+Z33+AC33+AF33</f>
        <v>20</v>
      </c>
      <c r="AH33" s="19">
        <f>'31.Spieltag'!AI33</f>
        <v>510</v>
      </c>
      <c r="AI33" s="20">
        <f t="shared" si="9"/>
        <v>530</v>
      </c>
      <c r="AJ33" s="21">
        <f t="shared" si="12"/>
        <v>10</v>
      </c>
      <c r="AK33" s="1"/>
    </row>
    <row r="34" spans="1:37" ht="28.15" customHeight="1" thickBot="1" x14ac:dyDescent="0.25">
      <c r="A34" s="25">
        <f t="shared" ref="A34" si="19">AJ34</f>
        <v>25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10"/>
        <v>0</v>
      </c>
      <c r="F34" s="15" t="s">
        <v>12</v>
      </c>
      <c r="G34" s="16" t="s">
        <v>95</v>
      </c>
      <c r="H34" s="17">
        <f t="shared" si="1"/>
        <v>0</v>
      </c>
      <c r="I34" s="15" t="s">
        <v>2</v>
      </c>
      <c r="J34" s="16" t="s">
        <v>95</v>
      </c>
      <c r="K34" s="17" t="str">
        <f t="shared" si="2"/>
        <v>2</v>
      </c>
      <c r="L34" s="15" t="s">
        <v>97</v>
      </c>
      <c r="M34" s="16" t="s">
        <v>96</v>
      </c>
      <c r="N34" s="17">
        <f t="shared" si="11"/>
        <v>8</v>
      </c>
      <c r="O34" s="15" t="s">
        <v>95</v>
      </c>
      <c r="P34" s="16" t="s">
        <v>2</v>
      </c>
      <c r="Q34" s="17">
        <f t="shared" si="3"/>
        <v>0</v>
      </c>
      <c r="R34" s="15" t="s">
        <v>12</v>
      </c>
      <c r="S34" s="16" t="s">
        <v>12</v>
      </c>
      <c r="T34" s="17">
        <f t="shared" si="4"/>
        <v>0</v>
      </c>
      <c r="U34" s="15" t="s">
        <v>95</v>
      </c>
      <c r="V34" s="16" t="s">
        <v>96</v>
      </c>
      <c r="W34" s="17" t="str">
        <f t="shared" si="5"/>
        <v>3</v>
      </c>
      <c r="X34" s="15" t="s">
        <v>12</v>
      </c>
      <c r="Y34" s="16" t="s">
        <v>12</v>
      </c>
      <c r="Z34" s="17" t="str">
        <f t="shared" si="6"/>
        <v>3</v>
      </c>
      <c r="AA34" s="15" t="s">
        <v>12</v>
      </c>
      <c r="AB34" s="16" t="s">
        <v>12</v>
      </c>
      <c r="AC34" s="17" t="str">
        <f t="shared" si="7"/>
        <v>3</v>
      </c>
      <c r="AD34" s="24"/>
      <c r="AE34" s="22"/>
      <c r="AF34" s="17"/>
      <c r="AG34" s="18">
        <f t="shared" ref="AG34" si="20">E34+H34+K34+N34+Q34+T34+W34+Z34+AC34+AF34</f>
        <v>19</v>
      </c>
      <c r="AH34" s="19">
        <f>'31.Spieltag'!AI34</f>
        <v>282</v>
      </c>
      <c r="AI34" s="20">
        <f t="shared" si="9"/>
        <v>301</v>
      </c>
      <c r="AJ34" s="21">
        <f t="shared" si="12"/>
        <v>25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" priority="1">
      <formula>($AG8&gt;40)</formula>
    </cfRule>
  </conditionalFormatting>
  <conditionalFormatting sqref="C4 F4 I4 O4 F6 I6 L6 X6">
    <cfRule type="cellIs" dxfId="15" priority="3" operator="equal">
      <formula>"Schalke 04"</formula>
    </cfRule>
  </conditionalFormatting>
  <conditionalFormatting sqref="L4 R4 U4 X4 AA4 C6 O6 R6 U6 AA6">
    <cfRule type="cellIs" dxfId="14" priority="4" operator="equal">
      <formula>"Schalke 04"</formula>
    </cfRule>
  </conditionalFormatting>
  <conditionalFormatting sqref="AG1:AG1048576">
    <cfRule type="top10" dxfId="13" priority="5" rank="3"/>
  </conditionalFormatting>
  <conditionalFormatting sqref="AK6:AK9">
    <cfRule type="top10" dxfId="12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4:AN53"/>
  <sheetViews>
    <sheetView workbookViewId="0">
      <selection activeCell="AO12" sqref="AO1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46</v>
      </c>
      <c r="B4" s="14"/>
      <c r="C4" s="14" t="s">
        <v>58</v>
      </c>
      <c r="F4" s="14" t="s">
        <v>60</v>
      </c>
      <c r="I4" s="14" t="s">
        <v>92</v>
      </c>
      <c r="L4" s="14" t="s">
        <v>91</v>
      </c>
      <c r="O4" s="14" t="s">
        <v>65</v>
      </c>
      <c r="R4" s="14" t="s">
        <v>64</v>
      </c>
      <c r="U4" s="14" t="s">
        <v>57</v>
      </c>
      <c r="X4" s="14" t="s">
        <v>56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94</v>
      </c>
      <c r="I6" s="14" t="s">
        <v>62</v>
      </c>
      <c r="L6" s="14" t="s">
        <v>61</v>
      </c>
      <c r="O6" s="14" t="s">
        <v>93</v>
      </c>
      <c r="R6" s="14" t="s">
        <v>11</v>
      </c>
      <c r="U6" s="14" t="s">
        <v>66</v>
      </c>
      <c r="X6" s="14" t="s">
        <v>63</v>
      </c>
      <c r="AA6" s="14" t="s">
        <v>68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95</v>
      </c>
      <c r="J7" s="65" t="s">
        <v>2</v>
      </c>
      <c r="K7" s="66" t="s">
        <v>1</v>
      </c>
      <c r="L7" s="65" t="s">
        <v>95</v>
      </c>
      <c r="M7" s="65" t="s">
        <v>95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10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" si="1">IF(OR(EXACT($C$7,C8)*(EXACT($D$7,D8)))=TRUE,$AN$9,IF(($D$7-$C$7=D8-C8),$AN$8,IF(OR(EXACT($C$7&gt;$D$7,C8&gt;D8)*EXACT($C$7=$D$7,C8=D8)*EXACT($C$7&lt;$D$7,C8&lt;D8)),$AN$7,0)))</f>
        <v>0</v>
      </c>
      <c r="F8" s="15" t="s">
        <v>2</v>
      </c>
      <c r="G8" s="16" t="s">
        <v>12</v>
      </c>
      <c r="H8" s="17" t="str">
        <f t="shared" ref="H8" si="2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>
        <f t="shared" ref="K8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 t="shared" ref="N8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 t="str">
        <f t="shared" ref="Q8" si="5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6">IF(OR(EXACT($R$7,R8)*(EXACT($S$7,S8)))=TRUE,$AN$9,IF(($S$7-$R$7=S8-R8),$AN$8,IF(OR(EXACT($R$7&gt;$S$7,R8&gt;S8)*EXACT($R$7=$S$7,R8=S8)*EXACT($R$7&lt;$S$7,R8&lt;S8)),$AN$7,0)))*4</f>
        <v>0</v>
      </c>
      <c r="U8" s="15" t="s">
        <v>95</v>
      </c>
      <c r="V8" s="16" t="s">
        <v>12</v>
      </c>
      <c r="W8" s="17">
        <f t="shared" ref="W8" si="7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" si="8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95</v>
      </c>
      <c r="AC8" s="17">
        <f t="shared" ref="AC8:AC25" si="9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10">E8+H8+K8+N8+Q8+T8+W8+Z8+AC8+AF8</f>
        <v>9</v>
      </c>
      <c r="AH8" s="19">
        <f>'32.Spieltag'!AI8</f>
        <v>529</v>
      </c>
      <c r="AI8" s="20">
        <f t="shared" ref="AI8:AI18" si="11">AG8+AH8</f>
        <v>538</v>
      </c>
      <c r="AJ8" s="21">
        <f t="shared" ref="AJ8:AJ32" si="12">RANK(AI8,$AI$8:$AI$53)</f>
        <v>10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3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95</v>
      </c>
      <c r="H9" s="17" t="str">
        <f t="shared" ref="H9:H25" si="14">IF(OR(EXACT($F$7,F9)*(EXACT($G$7,G9)))=TRUE,$AN$9,IF(($G$7-$F$7=G9-F9),$AN$8,IF(OR(EXACT($F$7&gt;$G$7,F9&gt;G9)*EXACT($F$7=$G$7,F9=G9)*EXACT($F$7&lt;$G$7,F9&lt;G9)),$AN$7,0)))</f>
        <v>3</v>
      </c>
      <c r="I9" s="15" t="s">
        <v>2</v>
      </c>
      <c r="J9" s="16" t="s">
        <v>12</v>
      </c>
      <c r="K9" s="17">
        <f t="shared" ref="K9:K25" si="15">IF(OR(EXACT($I$7,I9)*(EXACT($J$7,J9)))=TRUE,$AN$9,IF(($J$7-$I$7=J9-I9),$AN$8,IF(OR(EXACT($I$7&gt;$J$7,I9&gt;J9)*EXACT($I$7=$J$7,I9=J9)*EXACT($I$7&lt;$J$7,I9&lt;J9)),$AN$7,0)))</f>
        <v>0</v>
      </c>
      <c r="L9" s="15" t="s">
        <v>96</v>
      </c>
      <c r="M9" s="16" t="s">
        <v>12</v>
      </c>
      <c r="N9" s="17">
        <f t="shared" ref="N9:N25" si="16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>
        <f t="shared" ref="Q9:Q25" si="17">IF(OR(EXACT($O$7,O9)*(EXACT($P$7,P9)))=TRUE,$AN$9,IF(($P$7-$O$7=P9-O9),$AN$8,IF(OR(EXACT($O$7&gt;$P$7,O9&gt;P9)*EXACT($O$7=$P$7,O9=P9)*EXACT($O$7&lt;$P$7,O9&lt;P9)),$AN$7,0)))</f>
        <v>0</v>
      </c>
      <c r="R9" s="15" t="s">
        <v>96</v>
      </c>
      <c r="S9" s="16" t="s">
        <v>12</v>
      </c>
      <c r="T9" s="17">
        <f t="shared" ref="T9:T34" si="18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2</v>
      </c>
      <c r="W9" s="17">
        <f t="shared" ref="W9:W25" si="19">IF(OR(EXACT($U$7,U9)*(EXACT($V$7,V9)))=TRUE,$AN$9,IF(($V$7-$U$7=V9-U9),$AN$8,IF(OR(EXACT($U$7&gt;$V$7,U9&gt;V9)*EXACT($U$7=$V$7,U9=V9)*EXACT($U$7&lt;$V$7,U9&lt;V9)),$AN$7,0)))</f>
        <v>0</v>
      </c>
      <c r="X9" s="15" t="s">
        <v>96</v>
      </c>
      <c r="Y9" s="16" t="s">
        <v>95</v>
      </c>
      <c r="Z9" s="17">
        <f t="shared" ref="Z9:Z25" si="20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96</v>
      </c>
      <c r="AC9" s="17">
        <f t="shared" si="9"/>
        <v>0</v>
      </c>
      <c r="AD9" s="24"/>
      <c r="AE9" s="22"/>
      <c r="AF9" s="17"/>
      <c r="AG9" s="18">
        <f t="shared" si="10"/>
        <v>3</v>
      </c>
      <c r="AH9" s="19">
        <f>'32.Spieltag'!AI9</f>
        <v>471</v>
      </c>
      <c r="AI9" s="20">
        <f t="shared" si="11"/>
        <v>474</v>
      </c>
      <c r="AJ9" s="21">
        <f t="shared" si="12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3"/>
        <v>0</v>
      </c>
      <c r="F10" s="15" t="s">
        <v>12</v>
      </c>
      <c r="G10" s="16" t="s">
        <v>12</v>
      </c>
      <c r="H10" s="17">
        <f t="shared" si="14"/>
        <v>0</v>
      </c>
      <c r="I10" s="15" t="s">
        <v>95</v>
      </c>
      <c r="J10" s="16" t="s">
        <v>12</v>
      </c>
      <c r="K10" s="17" t="str">
        <f t="shared" si="15"/>
        <v>2</v>
      </c>
      <c r="L10" s="15" t="s">
        <v>95</v>
      </c>
      <c r="M10" s="16" t="s">
        <v>2</v>
      </c>
      <c r="N10" s="17">
        <f t="shared" si="16"/>
        <v>0</v>
      </c>
      <c r="O10" s="15" t="s">
        <v>12</v>
      </c>
      <c r="P10" s="16" t="s">
        <v>95</v>
      </c>
      <c r="Q10" s="17" t="str">
        <f t="shared" si="17"/>
        <v>5</v>
      </c>
      <c r="R10" s="15" t="s">
        <v>12</v>
      </c>
      <c r="S10" s="16" t="s">
        <v>2</v>
      </c>
      <c r="T10" s="17">
        <f t="shared" si="18"/>
        <v>0</v>
      </c>
      <c r="U10" s="15" t="s">
        <v>95</v>
      </c>
      <c r="V10" s="16" t="s">
        <v>2</v>
      </c>
      <c r="W10" s="17">
        <f t="shared" si="19"/>
        <v>0</v>
      </c>
      <c r="X10" s="15" t="s">
        <v>95</v>
      </c>
      <c r="Y10" s="16" t="s">
        <v>12</v>
      </c>
      <c r="Z10" s="17">
        <f t="shared" si="20"/>
        <v>0</v>
      </c>
      <c r="AA10" s="15" t="s">
        <v>95</v>
      </c>
      <c r="AB10" s="16" t="s">
        <v>2</v>
      </c>
      <c r="AC10" s="17">
        <f t="shared" si="9"/>
        <v>0</v>
      </c>
      <c r="AD10" s="24"/>
      <c r="AE10" s="22"/>
      <c r="AF10" s="17"/>
      <c r="AG10" s="18">
        <f t="shared" si="10"/>
        <v>7</v>
      </c>
      <c r="AH10" s="19">
        <f>'32.Spieltag'!AI10</f>
        <v>599</v>
      </c>
      <c r="AI10" s="20">
        <f t="shared" si="11"/>
        <v>606</v>
      </c>
      <c r="AJ10" s="21">
        <f t="shared" si="12"/>
        <v>1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3"/>
        <v>0</v>
      </c>
      <c r="F11" s="15" t="s">
        <v>95</v>
      </c>
      <c r="G11" s="16" t="s">
        <v>95</v>
      </c>
      <c r="H11" s="17">
        <f t="shared" si="14"/>
        <v>0</v>
      </c>
      <c r="I11" s="15" t="s">
        <v>96</v>
      </c>
      <c r="J11" s="16" t="s">
        <v>95</v>
      </c>
      <c r="K11" s="17" t="str">
        <f t="shared" si="15"/>
        <v>2</v>
      </c>
      <c r="L11" s="15" t="s">
        <v>95</v>
      </c>
      <c r="M11" s="16" t="s">
        <v>12</v>
      </c>
      <c r="N11" s="17">
        <f t="shared" si="16"/>
        <v>0</v>
      </c>
      <c r="O11" s="15" t="s">
        <v>95</v>
      </c>
      <c r="P11" s="16" t="s">
        <v>95</v>
      </c>
      <c r="Q11" s="17">
        <f t="shared" si="17"/>
        <v>0</v>
      </c>
      <c r="R11" s="15" t="s">
        <v>95</v>
      </c>
      <c r="S11" s="16" t="s">
        <v>12</v>
      </c>
      <c r="T11" s="17">
        <f t="shared" si="18"/>
        <v>0</v>
      </c>
      <c r="U11" s="15" t="s">
        <v>96</v>
      </c>
      <c r="V11" s="16" t="s">
        <v>95</v>
      </c>
      <c r="W11" s="17">
        <f t="shared" si="19"/>
        <v>0</v>
      </c>
      <c r="X11" s="15" t="s">
        <v>12</v>
      </c>
      <c r="Y11" s="16" t="s">
        <v>95</v>
      </c>
      <c r="Z11" s="17" t="str">
        <f t="shared" si="20"/>
        <v>5</v>
      </c>
      <c r="AA11" s="15" t="s">
        <v>96</v>
      </c>
      <c r="AB11" s="16" t="s">
        <v>12</v>
      </c>
      <c r="AC11" s="17">
        <f t="shared" si="9"/>
        <v>0</v>
      </c>
      <c r="AD11" s="23"/>
      <c r="AE11" s="22"/>
      <c r="AF11" s="17"/>
      <c r="AG11" s="18">
        <f t="shared" si="10"/>
        <v>7</v>
      </c>
      <c r="AH11" s="19">
        <f>'32.Spieltag'!AI11</f>
        <v>556</v>
      </c>
      <c r="AI11" s="20">
        <f t="shared" si="11"/>
        <v>563</v>
      </c>
      <c r="AJ11" s="21">
        <f t="shared" si="12"/>
        <v>4</v>
      </c>
      <c r="AK11" s="1"/>
    </row>
    <row r="12" spans="1:40" ht="24.95" customHeight="1" thickBot="1" x14ac:dyDescent="0.25">
      <c r="A12" s="25">
        <f t="shared" si="0"/>
        <v>16</v>
      </c>
      <c r="B12" s="18" t="str">
        <f>'1.Spieltag'!B12</f>
        <v>Dickmeis04</v>
      </c>
      <c r="C12" s="15" t="s">
        <v>2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>
        <f t="shared" si="14"/>
        <v>0</v>
      </c>
      <c r="I12" s="15" t="s">
        <v>12</v>
      </c>
      <c r="J12" s="16" t="s">
        <v>12</v>
      </c>
      <c r="K12" s="17">
        <f t="shared" si="15"/>
        <v>0</v>
      </c>
      <c r="L12" s="15" t="s">
        <v>95</v>
      </c>
      <c r="M12" s="16" t="s">
        <v>12</v>
      </c>
      <c r="N12" s="17">
        <f t="shared" si="16"/>
        <v>0</v>
      </c>
      <c r="O12" s="15" t="s">
        <v>12</v>
      </c>
      <c r="P12" s="16" t="s">
        <v>12</v>
      </c>
      <c r="Q12" s="17">
        <f t="shared" si="17"/>
        <v>0</v>
      </c>
      <c r="R12" s="15" t="s">
        <v>95</v>
      </c>
      <c r="S12" s="16" t="s">
        <v>2</v>
      </c>
      <c r="T12" s="17">
        <f t="shared" si="18"/>
        <v>0</v>
      </c>
      <c r="U12" s="15" t="s">
        <v>95</v>
      </c>
      <c r="V12" s="16" t="s">
        <v>2</v>
      </c>
      <c r="W12" s="17">
        <f t="shared" si="19"/>
        <v>0</v>
      </c>
      <c r="X12" s="15" t="s">
        <v>96</v>
      </c>
      <c r="Y12" s="16" t="s">
        <v>96</v>
      </c>
      <c r="Z12" s="17">
        <f t="shared" si="20"/>
        <v>0</v>
      </c>
      <c r="AA12" s="15" t="s">
        <v>12</v>
      </c>
      <c r="AB12" s="16" t="s">
        <v>95</v>
      </c>
      <c r="AC12" s="17">
        <f t="shared" si="9"/>
        <v>0</v>
      </c>
      <c r="AD12" s="24"/>
      <c r="AE12" s="22"/>
      <c r="AF12" s="17"/>
      <c r="AG12" s="18">
        <f t="shared" si="10"/>
        <v>0</v>
      </c>
      <c r="AH12" s="19">
        <f>'32.Spieltag'!AI12</f>
        <v>506</v>
      </c>
      <c r="AI12" s="20">
        <f t="shared" si="11"/>
        <v>506</v>
      </c>
      <c r="AJ12" s="21">
        <f t="shared" si="12"/>
        <v>16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3"/>
        <v>0</v>
      </c>
      <c r="F13" s="15" t="s">
        <v>2</v>
      </c>
      <c r="G13" s="16" t="s">
        <v>95</v>
      </c>
      <c r="H13" s="17" t="str">
        <f t="shared" si="14"/>
        <v>3</v>
      </c>
      <c r="I13" s="15" t="s">
        <v>95</v>
      </c>
      <c r="J13" s="16" t="s">
        <v>95</v>
      </c>
      <c r="K13" s="17">
        <f t="shared" si="15"/>
        <v>0</v>
      </c>
      <c r="L13" s="15" t="s">
        <v>96</v>
      </c>
      <c r="M13" s="16" t="s">
        <v>12</v>
      </c>
      <c r="N13" s="17">
        <f t="shared" si="16"/>
        <v>0</v>
      </c>
      <c r="O13" s="15" t="s">
        <v>96</v>
      </c>
      <c r="P13" s="16" t="s">
        <v>2</v>
      </c>
      <c r="Q13" s="17">
        <f t="shared" si="17"/>
        <v>0</v>
      </c>
      <c r="R13" s="15" t="s">
        <v>95</v>
      </c>
      <c r="S13" s="16" t="s">
        <v>97</v>
      </c>
      <c r="T13" s="17">
        <f t="shared" si="18"/>
        <v>0</v>
      </c>
      <c r="U13" s="15" t="s">
        <v>96</v>
      </c>
      <c r="V13" s="16" t="s">
        <v>12</v>
      </c>
      <c r="W13" s="17">
        <f t="shared" si="19"/>
        <v>0</v>
      </c>
      <c r="X13" s="15" t="s">
        <v>96</v>
      </c>
      <c r="Y13" s="16" t="s">
        <v>96</v>
      </c>
      <c r="Z13" s="17">
        <f t="shared" si="20"/>
        <v>0</v>
      </c>
      <c r="AA13" s="15" t="s">
        <v>95</v>
      </c>
      <c r="AB13" s="16" t="s">
        <v>95</v>
      </c>
      <c r="AC13" s="17" t="str">
        <f t="shared" si="9"/>
        <v>5</v>
      </c>
      <c r="AD13" s="24"/>
      <c r="AE13" s="22"/>
      <c r="AF13" s="17"/>
      <c r="AG13" s="18">
        <f t="shared" si="10"/>
        <v>8</v>
      </c>
      <c r="AH13" s="19">
        <f>'32.Spieltag'!AI13</f>
        <v>409</v>
      </c>
      <c r="AI13" s="20">
        <f t="shared" si="11"/>
        <v>417</v>
      </c>
      <c r="AJ13" s="21">
        <f t="shared" si="12"/>
        <v>22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10"/>
        <v>0</v>
      </c>
      <c r="AH14" s="19">
        <f>'32.Spieltag'!AI14</f>
        <v>189</v>
      </c>
      <c r="AI14" s="20">
        <f t="shared" si="11"/>
        <v>189</v>
      </c>
      <c r="AJ14" s="21">
        <f t="shared" si="12"/>
        <v>27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12</v>
      </c>
      <c r="G15" s="16" t="s">
        <v>95</v>
      </c>
      <c r="H15" s="17" t="str">
        <f t="shared" si="14"/>
        <v>2</v>
      </c>
      <c r="I15" s="15" t="s">
        <v>12</v>
      </c>
      <c r="J15" s="16" t="s">
        <v>95</v>
      </c>
      <c r="K15" s="17">
        <f t="shared" si="15"/>
        <v>0</v>
      </c>
      <c r="L15" s="15" t="s">
        <v>95</v>
      </c>
      <c r="M15" s="16" t="s">
        <v>12</v>
      </c>
      <c r="N15" s="17">
        <f t="shared" si="16"/>
        <v>0</v>
      </c>
      <c r="O15" s="15" t="s">
        <v>95</v>
      </c>
      <c r="P15" s="16" t="s">
        <v>95</v>
      </c>
      <c r="Q15" s="17">
        <f t="shared" si="17"/>
        <v>0</v>
      </c>
      <c r="R15" s="15" t="s">
        <v>95</v>
      </c>
      <c r="S15" s="16" t="s">
        <v>12</v>
      </c>
      <c r="T15" s="17">
        <f t="shared" si="18"/>
        <v>0</v>
      </c>
      <c r="U15" s="15" t="s">
        <v>95</v>
      </c>
      <c r="V15" s="16" t="s">
        <v>2</v>
      </c>
      <c r="W15" s="17">
        <f t="shared" si="19"/>
        <v>0</v>
      </c>
      <c r="X15" s="15" t="s">
        <v>12</v>
      </c>
      <c r="Y15" s="16" t="s">
        <v>95</v>
      </c>
      <c r="Z15" s="17" t="str">
        <f t="shared" si="20"/>
        <v>5</v>
      </c>
      <c r="AA15" s="15" t="s">
        <v>96</v>
      </c>
      <c r="AB15" s="16" t="s">
        <v>12</v>
      </c>
      <c r="AC15" s="17">
        <f t="shared" si="9"/>
        <v>0</v>
      </c>
      <c r="AD15" s="24"/>
      <c r="AE15" s="22"/>
      <c r="AF15" s="17"/>
      <c r="AG15" s="18">
        <f t="shared" si="10"/>
        <v>7</v>
      </c>
      <c r="AH15" s="19">
        <f>'32.Spieltag'!AI15</f>
        <v>578</v>
      </c>
      <c r="AI15" s="20">
        <f t="shared" si="11"/>
        <v>585</v>
      </c>
      <c r="AJ15" s="21">
        <f t="shared" si="12"/>
        <v>3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3"/>
        <v>0</v>
      </c>
      <c r="F16" s="15" t="s">
        <v>2</v>
      </c>
      <c r="G16" s="16" t="s">
        <v>95</v>
      </c>
      <c r="H16" s="17" t="str">
        <f t="shared" si="14"/>
        <v>3</v>
      </c>
      <c r="I16" s="15" t="s">
        <v>12</v>
      </c>
      <c r="J16" s="16" t="s">
        <v>95</v>
      </c>
      <c r="K16" s="17">
        <f t="shared" si="15"/>
        <v>0</v>
      </c>
      <c r="L16" s="15" t="s">
        <v>96</v>
      </c>
      <c r="M16" s="16" t="s">
        <v>12</v>
      </c>
      <c r="N16" s="17">
        <f t="shared" si="16"/>
        <v>0</v>
      </c>
      <c r="O16" s="15" t="s">
        <v>12</v>
      </c>
      <c r="P16" s="16" t="s">
        <v>95</v>
      </c>
      <c r="Q16" s="17" t="str">
        <f t="shared" si="17"/>
        <v>5</v>
      </c>
      <c r="R16" s="15" t="s">
        <v>95</v>
      </c>
      <c r="S16" s="16" t="s">
        <v>12</v>
      </c>
      <c r="T16" s="17">
        <f t="shared" si="18"/>
        <v>0</v>
      </c>
      <c r="U16" s="15" t="s">
        <v>96</v>
      </c>
      <c r="V16" s="16" t="s">
        <v>97</v>
      </c>
      <c r="W16" s="17">
        <f t="shared" si="19"/>
        <v>0</v>
      </c>
      <c r="X16" s="15" t="s">
        <v>12</v>
      </c>
      <c r="Y16" s="16" t="s">
        <v>95</v>
      </c>
      <c r="Z16" s="17" t="str">
        <f t="shared" si="20"/>
        <v>5</v>
      </c>
      <c r="AA16" s="15" t="s">
        <v>95</v>
      </c>
      <c r="AB16" s="16" t="s">
        <v>12</v>
      </c>
      <c r="AC16" s="17">
        <f t="shared" si="9"/>
        <v>0</v>
      </c>
      <c r="AD16" s="24"/>
      <c r="AE16" s="22"/>
      <c r="AF16" s="17"/>
      <c r="AG16" s="18">
        <f t="shared" si="10"/>
        <v>13</v>
      </c>
      <c r="AH16" s="19">
        <f>'32.Spieltag'!AI16</f>
        <v>502</v>
      </c>
      <c r="AI16" s="20">
        <f t="shared" si="11"/>
        <v>515</v>
      </c>
      <c r="AJ16" s="21">
        <f t="shared" si="12"/>
        <v>13</v>
      </c>
      <c r="AK16" s="1"/>
    </row>
    <row r="17" spans="1:37" ht="24.95" customHeight="1" thickBot="1" x14ac:dyDescent="0.25">
      <c r="A17" s="25">
        <f t="shared" si="0"/>
        <v>21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3"/>
        <v>0</v>
      </c>
      <c r="F17" s="15" t="s">
        <v>12</v>
      </c>
      <c r="G17" s="16" t="s">
        <v>95</v>
      </c>
      <c r="H17" s="17" t="str">
        <f t="shared" si="14"/>
        <v>2</v>
      </c>
      <c r="I17" s="15" t="s">
        <v>12</v>
      </c>
      <c r="J17" s="16" t="s">
        <v>12</v>
      </c>
      <c r="K17" s="17">
        <f t="shared" si="15"/>
        <v>0</v>
      </c>
      <c r="L17" s="15" t="s">
        <v>95</v>
      </c>
      <c r="M17" s="16" t="s">
        <v>12</v>
      </c>
      <c r="N17" s="17">
        <f t="shared" si="16"/>
        <v>0</v>
      </c>
      <c r="O17" s="15" t="s">
        <v>12</v>
      </c>
      <c r="P17" s="16" t="s">
        <v>12</v>
      </c>
      <c r="Q17" s="17">
        <f t="shared" si="17"/>
        <v>0</v>
      </c>
      <c r="R17" s="15" t="s">
        <v>95</v>
      </c>
      <c r="S17" s="16" t="s">
        <v>95</v>
      </c>
      <c r="T17" s="17">
        <f t="shared" si="18"/>
        <v>0</v>
      </c>
      <c r="U17" s="15" t="s">
        <v>95</v>
      </c>
      <c r="V17" s="16" t="s">
        <v>2</v>
      </c>
      <c r="W17" s="17">
        <f t="shared" si="19"/>
        <v>0</v>
      </c>
      <c r="X17" s="15" t="s">
        <v>12</v>
      </c>
      <c r="Y17" s="16" t="s">
        <v>96</v>
      </c>
      <c r="Z17" s="17" t="str">
        <f t="shared" si="20"/>
        <v>2</v>
      </c>
      <c r="AA17" s="15" t="s">
        <v>95</v>
      </c>
      <c r="AB17" s="16" t="s">
        <v>2</v>
      </c>
      <c r="AC17" s="17">
        <f t="shared" si="9"/>
        <v>0</v>
      </c>
      <c r="AD17" s="24"/>
      <c r="AE17" s="22"/>
      <c r="AF17" s="17"/>
      <c r="AG17" s="18">
        <f t="shared" si="10"/>
        <v>4</v>
      </c>
      <c r="AH17" s="19">
        <f>'32.Spieltag'!AI17</f>
        <v>420</v>
      </c>
      <c r="AI17" s="20">
        <f t="shared" si="11"/>
        <v>424</v>
      </c>
      <c r="AJ17" s="21">
        <f t="shared" si="12"/>
        <v>21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3"/>
        <v>0</v>
      </c>
      <c r="F18" s="15" t="s">
        <v>96</v>
      </c>
      <c r="G18" s="16" t="s">
        <v>12</v>
      </c>
      <c r="H18" s="17">
        <f t="shared" si="14"/>
        <v>0</v>
      </c>
      <c r="I18" s="15" t="s">
        <v>12</v>
      </c>
      <c r="J18" s="16" t="s">
        <v>96</v>
      </c>
      <c r="K18" s="17">
        <f t="shared" si="15"/>
        <v>0</v>
      </c>
      <c r="L18" s="15" t="s">
        <v>95</v>
      </c>
      <c r="M18" s="16" t="s">
        <v>12</v>
      </c>
      <c r="N18" s="17">
        <f t="shared" si="16"/>
        <v>0</v>
      </c>
      <c r="O18" s="15" t="s">
        <v>95</v>
      </c>
      <c r="P18" s="16" t="s">
        <v>12</v>
      </c>
      <c r="Q18" s="17">
        <f t="shared" si="17"/>
        <v>0</v>
      </c>
      <c r="R18" s="15" t="s">
        <v>96</v>
      </c>
      <c r="S18" s="16" t="s">
        <v>95</v>
      </c>
      <c r="T18" s="17">
        <f t="shared" si="18"/>
        <v>0</v>
      </c>
      <c r="U18" s="15" t="s">
        <v>95</v>
      </c>
      <c r="V18" s="16" t="s">
        <v>2</v>
      </c>
      <c r="W18" s="17">
        <f t="shared" si="19"/>
        <v>0</v>
      </c>
      <c r="X18" s="15" t="s">
        <v>96</v>
      </c>
      <c r="Y18" s="16" t="s">
        <v>12</v>
      </c>
      <c r="Z18" s="17">
        <f t="shared" si="20"/>
        <v>0</v>
      </c>
      <c r="AA18" s="15" t="s">
        <v>95</v>
      </c>
      <c r="AB18" s="16" t="s">
        <v>96</v>
      </c>
      <c r="AC18" s="17">
        <f t="shared" si="9"/>
        <v>0</v>
      </c>
      <c r="AD18" s="24"/>
      <c r="AE18" s="22"/>
      <c r="AF18" s="17"/>
      <c r="AG18" s="18">
        <f t="shared" si="10"/>
        <v>0</v>
      </c>
      <c r="AH18" s="19">
        <f>'32.Spieltag'!AI18</f>
        <v>514</v>
      </c>
      <c r="AI18" s="20">
        <f t="shared" si="11"/>
        <v>514</v>
      </c>
      <c r="AJ18" s="21">
        <f t="shared" si="12"/>
        <v>14</v>
      </c>
      <c r="AK18" s="1"/>
    </row>
    <row r="19" spans="1:37" ht="24.95" customHeight="1" thickBot="1" x14ac:dyDescent="0.25">
      <c r="A19" s="25">
        <f t="shared" ref="A19:A26" si="21">AJ19</f>
        <v>7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95</v>
      </c>
      <c r="J19" s="16" t="s">
        <v>95</v>
      </c>
      <c r="K19" s="17">
        <f t="shared" si="15"/>
        <v>0</v>
      </c>
      <c r="L19" s="15" t="s">
        <v>95</v>
      </c>
      <c r="M19" s="16" t="s">
        <v>12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12</v>
      </c>
      <c r="T19" s="17">
        <f t="shared" si="18"/>
        <v>0</v>
      </c>
      <c r="U19" s="15" t="s">
        <v>96</v>
      </c>
      <c r="V19" s="16" t="s">
        <v>95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20"/>
        <v>5</v>
      </c>
      <c r="AA19" s="15" t="s">
        <v>96</v>
      </c>
      <c r="AB19" s="16" t="s">
        <v>12</v>
      </c>
      <c r="AC19" s="17">
        <f t="shared" si="9"/>
        <v>0</v>
      </c>
      <c r="AD19" s="24"/>
      <c r="AE19" s="22"/>
      <c r="AF19" s="17"/>
      <c r="AG19" s="18">
        <f t="shared" ref="AG19:AG23" si="22">E19+H19+K19+N19+Q19+T19+W19+Z19+AC19+AF19</f>
        <v>5</v>
      </c>
      <c r="AH19" s="19">
        <f>'32.Spieltag'!AI19</f>
        <v>549</v>
      </c>
      <c r="AI19" s="20">
        <f t="shared" ref="AI19:AI23" si="23">AG19+AH19</f>
        <v>554</v>
      </c>
      <c r="AJ19" s="21">
        <f t="shared" si="12"/>
        <v>7</v>
      </c>
      <c r="AK19" s="1"/>
    </row>
    <row r="20" spans="1:37" ht="24.95" customHeight="1" thickBot="1" x14ac:dyDescent="0.25">
      <c r="A20" s="25">
        <f t="shared" si="21"/>
        <v>12</v>
      </c>
      <c r="B20" s="18" t="str">
        <f>'1.Spieltag'!B20</f>
        <v>Lola04</v>
      </c>
      <c r="C20" s="15" t="s">
        <v>97</v>
      </c>
      <c r="D20" s="16" t="s">
        <v>12</v>
      </c>
      <c r="E20" s="17">
        <f t="shared" si="13"/>
        <v>0</v>
      </c>
      <c r="F20" s="15" t="s">
        <v>12</v>
      </c>
      <c r="G20" s="16" t="s">
        <v>95</v>
      </c>
      <c r="H20" s="17" t="str">
        <f t="shared" si="14"/>
        <v>2</v>
      </c>
      <c r="I20" s="15" t="s">
        <v>12</v>
      </c>
      <c r="J20" s="16" t="s">
        <v>95</v>
      </c>
      <c r="K20" s="17">
        <f t="shared" si="15"/>
        <v>0</v>
      </c>
      <c r="L20" s="15" t="s">
        <v>95</v>
      </c>
      <c r="M20" s="16" t="s">
        <v>95</v>
      </c>
      <c r="N20" s="17" t="str">
        <f t="shared" si="16"/>
        <v>5</v>
      </c>
      <c r="O20" s="15" t="s">
        <v>95</v>
      </c>
      <c r="P20" s="16" t="s">
        <v>96</v>
      </c>
      <c r="Q20" s="17" t="str">
        <f t="shared" si="17"/>
        <v>3</v>
      </c>
      <c r="R20" s="15" t="s">
        <v>95</v>
      </c>
      <c r="S20" s="16" t="s">
        <v>12</v>
      </c>
      <c r="T20" s="17">
        <f t="shared" si="18"/>
        <v>0</v>
      </c>
      <c r="U20" s="15" t="s">
        <v>95</v>
      </c>
      <c r="V20" s="16" t="s">
        <v>2</v>
      </c>
      <c r="W20" s="17">
        <f t="shared" si="19"/>
        <v>0</v>
      </c>
      <c r="X20" s="15" t="s">
        <v>2</v>
      </c>
      <c r="Y20" s="16" t="s">
        <v>12</v>
      </c>
      <c r="Z20" s="17" t="str">
        <f t="shared" si="20"/>
        <v>3</v>
      </c>
      <c r="AA20" s="15" t="s">
        <v>12</v>
      </c>
      <c r="AB20" s="16" t="s">
        <v>12</v>
      </c>
      <c r="AC20" s="17" t="str">
        <f t="shared" si="9"/>
        <v>3</v>
      </c>
      <c r="AD20" s="24"/>
      <c r="AE20" s="22"/>
      <c r="AF20" s="17"/>
      <c r="AG20" s="18">
        <f t="shared" si="22"/>
        <v>16</v>
      </c>
      <c r="AH20" s="19">
        <f>'32.Spieltag'!AI20</f>
        <v>506</v>
      </c>
      <c r="AI20" s="20">
        <f t="shared" si="23"/>
        <v>522</v>
      </c>
      <c r="AJ20" s="21">
        <f t="shared" si="12"/>
        <v>12</v>
      </c>
      <c r="AK20" s="1"/>
    </row>
    <row r="21" spans="1:37" ht="24.95" customHeight="1" thickBot="1" x14ac:dyDescent="0.25">
      <c r="A21" s="25">
        <f t="shared" si="21"/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2</v>
      </c>
      <c r="L21" s="15" t="s">
        <v>95</v>
      </c>
      <c r="M21" s="16" t="s">
        <v>2</v>
      </c>
      <c r="N21" s="17">
        <f t="shared" si="16"/>
        <v>0</v>
      </c>
      <c r="O21" s="15" t="s">
        <v>12</v>
      </c>
      <c r="P21" s="16" t="s">
        <v>95</v>
      </c>
      <c r="Q21" s="17" t="str">
        <f t="shared" si="17"/>
        <v>5</v>
      </c>
      <c r="R21" s="15" t="s">
        <v>12</v>
      </c>
      <c r="S21" s="16" t="s">
        <v>2</v>
      </c>
      <c r="T21" s="17">
        <f t="shared" si="18"/>
        <v>0</v>
      </c>
      <c r="U21" s="15" t="s">
        <v>95</v>
      </c>
      <c r="V21" s="16" t="s">
        <v>2</v>
      </c>
      <c r="W21" s="17">
        <f t="shared" si="19"/>
        <v>0</v>
      </c>
      <c r="X21" s="15" t="s">
        <v>95</v>
      </c>
      <c r="Y21" s="16" t="s">
        <v>12</v>
      </c>
      <c r="Z21" s="17">
        <f t="shared" si="20"/>
        <v>0</v>
      </c>
      <c r="AA21" s="15" t="s">
        <v>95</v>
      </c>
      <c r="AB21" s="16" t="s">
        <v>2</v>
      </c>
      <c r="AC21" s="17">
        <f t="shared" si="9"/>
        <v>0</v>
      </c>
      <c r="AD21" s="24"/>
      <c r="AE21" s="22"/>
      <c r="AF21" s="17"/>
      <c r="AG21" s="18">
        <f t="shared" si="22"/>
        <v>7</v>
      </c>
      <c r="AH21" s="19">
        <f>'32.Spieltag'!AI21</f>
        <v>553</v>
      </c>
      <c r="AI21" s="20">
        <f t="shared" si="23"/>
        <v>560</v>
      </c>
      <c r="AJ21" s="21">
        <f t="shared" si="12"/>
        <v>6</v>
      </c>
      <c r="AK21" s="1"/>
    </row>
    <row r="22" spans="1:37" ht="24.95" customHeight="1" thickBot="1" x14ac:dyDescent="0.25">
      <c r="A22" s="25">
        <f t="shared" si="21"/>
        <v>5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3"/>
        <v>3</v>
      </c>
      <c r="F22" s="15" t="s">
        <v>12</v>
      </c>
      <c r="G22" s="16" t="s">
        <v>95</v>
      </c>
      <c r="H22" s="17" t="str">
        <f t="shared" si="14"/>
        <v>2</v>
      </c>
      <c r="I22" s="15" t="s">
        <v>12</v>
      </c>
      <c r="J22" s="16" t="s">
        <v>96</v>
      </c>
      <c r="K22" s="17">
        <f t="shared" si="15"/>
        <v>0</v>
      </c>
      <c r="L22" s="15" t="s">
        <v>12</v>
      </c>
      <c r="M22" s="16" t="s">
        <v>95</v>
      </c>
      <c r="N22" s="17">
        <f t="shared" si="16"/>
        <v>0</v>
      </c>
      <c r="O22" s="15" t="s">
        <v>95</v>
      </c>
      <c r="P22" s="16" t="s">
        <v>96</v>
      </c>
      <c r="Q22" s="17" t="str">
        <f t="shared" si="17"/>
        <v>3</v>
      </c>
      <c r="R22" s="15" t="s">
        <v>95</v>
      </c>
      <c r="S22" s="16" t="s">
        <v>2</v>
      </c>
      <c r="T22" s="17">
        <f t="shared" si="18"/>
        <v>0</v>
      </c>
      <c r="U22" s="15" t="s">
        <v>12</v>
      </c>
      <c r="V22" s="16" t="s">
        <v>95</v>
      </c>
      <c r="W22" s="17" t="str">
        <f t="shared" si="19"/>
        <v>2</v>
      </c>
      <c r="X22" s="15" t="s">
        <v>12</v>
      </c>
      <c r="Y22" s="16" t="s">
        <v>96</v>
      </c>
      <c r="Z22" s="17" t="str">
        <f t="shared" si="20"/>
        <v>2</v>
      </c>
      <c r="AA22" s="15" t="s">
        <v>95</v>
      </c>
      <c r="AB22" s="16" t="s">
        <v>12</v>
      </c>
      <c r="AC22" s="17">
        <f t="shared" si="9"/>
        <v>0</v>
      </c>
      <c r="AD22" s="24"/>
      <c r="AE22" s="22"/>
      <c r="AF22" s="17"/>
      <c r="AG22" s="18">
        <f t="shared" si="22"/>
        <v>12</v>
      </c>
      <c r="AH22" s="19">
        <f>'32.Spieltag'!AI22</f>
        <v>550</v>
      </c>
      <c r="AI22" s="20">
        <f t="shared" si="23"/>
        <v>562</v>
      </c>
      <c r="AJ22" s="21">
        <f t="shared" si="12"/>
        <v>5</v>
      </c>
      <c r="AK22" s="1"/>
    </row>
    <row r="23" spans="1:37" ht="24.95" customHeight="1" thickBot="1" x14ac:dyDescent="0.25">
      <c r="A23" s="25">
        <f t="shared" si="21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22"/>
        <v>0</v>
      </c>
      <c r="AH23" s="19">
        <f>'32.Spieltag'!AI23</f>
        <v>290</v>
      </c>
      <c r="AI23" s="20">
        <f t="shared" si="23"/>
        <v>290</v>
      </c>
      <c r="AJ23" s="21">
        <f t="shared" si="12"/>
        <v>26</v>
      </c>
      <c r="AK23" s="1"/>
    </row>
    <row r="24" spans="1:37" ht="24.95" customHeight="1" thickBot="1" x14ac:dyDescent="0.25">
      <c r="A24" s="25">
        <f t="shared" si="21"/>
        <v>15</v>
      </c>
      <c r="B24" s="18" t="str">
        <f>'1.Spieltag'!B24</f>
        <v>Reinhold</v>
      </c>
      <c r="C24" s="15" t="s">
        <v>12</v>
      </c>
      <c r="D24" s="16" t="s">
        <v>95</v>
      </c>
      <c r="E24" s="17">
        <f t="shared" si="13"/>
        <v>0</v>
      </c>
      <c r="F24" s="15" t="s">
        <v>12</v>
      </c>
      <c r="G24" s="16" t="s">
        <v>12</v>
      </c>
      <c r="H24" s="17">
        <f t="shared" si="14"/>
        <v>0</v>
      </c>
      <c r="I24" s="15" t="s">
        <v>12</v>
      </c>
      <c r="J24" s="16" t="s">
        <v>97</v>
      </c>
      <c r="K24" s="17" t="str">
        <f t="shared" si="15"/>
        <v>3</v>
      </c>
      <c r="L24" s="15" t="s">
        <v>12</v>
      </c>
      <c r="M24" s="16" t="s">
        <v>12</v>
      </c>
      <c r="N24" s="17" t="str">
        <f t="shared" si="16"/>
        <v>3</v>
      </c>
      <c r="O24" s="15" t="s">
        <v>95</v>
      </c>
      <c r="P24" s="16" t="s">
        <v>96</v>
      </c>
      <c r="Q24" s="17" t="str">
        <f t="shared" si="17"/>
        <v>3</v>
      </c>
      <c r="R24" s="15" t="s">
        <v>2</v>
      </c>
      <c r="S24" s="16" t="s">
        <v>2</v>
      </c>
      <c r="T24" s="17">
        <f t="shared" si="18"/>
        <v>0</v>
      </c>
      <c r="U24" s="15" t="s">
        <v>95</v>
      </c>
      <c r="V24" s="16" t="s">
        <v>2</v>
      </c>
      <c r="W24" s="17">
        <f t="shared" si="19"/>
        <v>0</v>
      </c>
      <c r="X24" s="15" t="s">
        <v>12</v>
      </c>
      <c r="Y24" s="16" t="s">
        <v>97</v>
      </c>
      <c r="Z24" s="17">
        <f t="shared" si="20"/>
        <v>0</v>
      </c>
      <c r="AA24" s="15" t="s">
        <v>12</v>
      </c>
      <c r="AB24" s="16" t="s">
        <v>95</v>
      </c>
      <c r="AC24" s="17">
        <f t="shared" si="9"/>
        <v>0</v>
      </c>
      <c r="AD24" s="24"/>
      <c r="AE24" s="22"/>
      <c r="AF24" s="17"/>
      <c r="AG24" s="18">
        <f t="shared" ref="AG24:AG26" si="24">E24+H24+K24+N24+Q24+T24+W24+Z24+AC24+AF24</f>
        <v>9</v>
      </c>
      <c r="AH24" s="19">
        <f>'32.Spieltag'!AI24</f>
        <v>499</v>
      </c>
      <c r="AI24" s="20">
        <f t="shared" ref="AI24:AI26" si="25">AG24+AH24</f>
        <v>508</v>
      </c>
      <c r="AJ24" s="21">
        <f t="shared" si="12"/>
        <v>15</v>
      </c>
      <c r="AK24" s="1"/>
    </row>
    <row r="25" spans="1:37" ht="28.15" customHeight="1" thickBot="1" x14ac:dyDescent="0.25">
      <c r="A25" s="25">
        <f t="shared" si="21"/>
        <v>8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2</v>
      </c>
      <c r="G25" s="16" t="s">
        <v>95</v>
      </c>
      <c r="H25" s="17" t="str">
        <f t="shared" si="14"/>
        <v>3</v>
      </c>
      <c r="I25" s="15" t="s">
        <v>95</v>
      </c>
      <c r="J25" s="16" t="s">
        <v>12</v>
      </c>
      <c r="K25" s="17" t="str">
        <f t="shared" si="15"/>
        <v>2</v>
      </c>
      <c r="L25" s="15" t="s">
        <v>96</v>
      </c>
      <c r="M25" s="16" t="s">
        <v>12</v>
      </c>
      <c r="N25" s="17">
        <f t="shared" si="16"/>
        <v>0</v>
      </c>
      <c r="O25" s="15" t="s">
        <v>95</v>
      </c>
      <c r="P25" s="16" t="s">
        <v>96</v>
      </c>
      <c r="Q25" s="17" t="str">
        <f t="shared" si="17"/>
        <v>3</v>
      </c>
      <c r="R25" s="15" t="s">
        <v>96</v>
      </c>
      <c r="S25" s="16" t="s">
        <v>12</v>
      </c>
      <c r="T25" s="17">
        <f t="shared" si="18"/>
        <v>0</v>
      </c>
      <c r="U25" s="15" t="s">
        <v>95</v>
      </c>
      <c r="V25" s="16" t="s">
        <v>2</v>
      </c>
      <c r="W25" s="17">
        <f t="shared" si="19"/>
        <v>0</v>
      </c>
      <c r="X25" s="15" t="s">
        <v>96</v>
      </c>
      <c r="Y25" s="16" t="s">
        <v>95</v>
      </c>
      <c r="Z25" s="17">
        <f t="shared" si="20"/>
        <v>0</v>
      </c>
      <c r="AA25" s="15" t="s">
        <v>95</v>
      </c>
      <c r="AB25" s="16" t="s">
        <v>96</v>
      </c>
      <c r="AC25" s="17">
        <f t="shared" si="9"/>
        <v>0</v>
      </c>
      <c r="AD25" s="24"/>
      <c r="AE25" s="22"/>
      <c r="AF25" s="17"/>
      <c r="AG25" s="18">
        <f t="shared" si="24"/>
        <v>8</v>
      </c>
      <c r="AH25" s="19">
        <f>'32.Spieltag'!AI25</f>
        <v>545</v>
      </c>
      <c r="AI25" s="20">
        <f t="shared" si="25"/>
        <v>553</v>
      </c>
      <c r="AJ25" s="21">
        <f t="shared" si="12"/>
        <v>8</v>
      </c>
      <c r="AK25" s="1"/>
    </row>
    <row r="26" spans="1:37" ht="28.15" customHeight="1" thickBot="1" x14ac:dyDescent="0.25">
      <c r="A26" s="25">
        <f t="shared" si="21"/>
        <v>17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/>
      <c r="J26" s="16"/>
      <c r="K26" s="17"/>
      <c r="L26" s="15"/>
      <c r="M26" s="16"/>
      <c r="N26" s="17"/>
      <c r="O26" s="15"/>
      <c r="P26" s="16"/>
      <c r="Q26" s="17"/>
      <c r="R26" s="15"/>
      <c r="S26" s="16"/>
      <c r="T26" s="17"/>
      <c r="U26" s="15"/>
      <c r="V26" s="16"/>
      <c r="W26" s="17"/>
      <c r="X26" s="15"/>
      <c r="Y26" s="16"/>
      <c r="Z26" s="17"/>
      <c r="AA26" s="15"/>
      <c r="AB26" s="16"/>
      <c r="AC26" s="17"/>
      <c r="AD26" s="24"/>
      <c r="AE26" s="22"/>
      <c r="AF26" s="17"/>
      <c r="AG26" s="18">
        <f t="shared" si="24"/>
        <v>0</v>
      </c>
      <c r="AH26" s="19">
        <f>'32.Spieltag'!AI26</f>
        <v>477</v>
      </c>
      <c r="AI26" s="20">
        <f t="shared" si="25"/>
        <v>477</v>
      </c>
      <c r="AJ26" s="21">
        <f t="shared" si="12"/>
        <v>17</v>
      </c>
      <c r="AK26" s="1"/>
    </row>
    <row r="27" spans="1:37" ht="28.15" customHeight="1" thickBot="1" x14ac:dyDescent="0.25">
      <c r="A27" s="25">
        <f t="shared" ref="A27:A33" si="26">AJ27</f>
        <v>23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27">E27+H27+K27+N27+Q27+T27+W27+Z27+AC27+AF27</f>
        <v>0</v>
      </c>
      <c r="AH27" s="19">
        <f>'32.Spieltag'!AI27</f>
        <v>414</v>
      </c>
      <c r="AI27" s="20">
        <f t="shared" ref="AI27:AI32" si="28">AG27+AH27</f>
        <v>414</v>
      </c>
      <c r="AJ27" s="21">
        <f t="shared" si="12"/>
        <v>23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schmiddi04</v>
      </c>
      <c r="C28" s="15" t="s">
        <v>12</v>
      </c>
      <c r="D28" s="16" t="s">
        <v>96</v>
      </c>
      <c r="E28" s="17">
        <f t="shared" ref="E28:E32" si="2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95</v>
      </c>
      <c r="H28" s="17" t="str">
        <f t="shared" ref="H28:H32" si="30">IF(OR(EXACT($F$7,F28)*(EXACT($G$7,G28)))=TRUE,$AN$9,IF(($G$7-$F$7=G28-F28),$AN$8,IF(OR(EXACT($F$7&gt;$G$7,F28&gt;G28)*EXACT($F$7=$G$7,F28=G28)*EXACT($F$7&lt;$G$7,F28&lt;G28)),$AN$7,0)))</f>
        <v>3</v>
      </c>
      <c r="I28" s="15" t="s">
        <v>95</v>
      </c>
      <c r="J28" s="16" t="s">
        <v>12</v>
      </c>
      <c r="K28" s="17" t="str">
        <f t="shared" ref="K28:K32" si="31">IF(OR(EXACT($I$7,I28)*(EXACT($J$7,J28)))=TRUE,$AN$9,IF(($J$7-$I$7=J28-I28),$AN$8,IF(OR(EXACT($I$7&gt;$J$7,I28&gt;J28)*EXACT($I$7=$J$7,I28=J28)*EXACT($I$7&lt;$J$7,I28&lt;J28)),$AN$7,0)))</f>
        <v>2</v>
      </c>
      <c r="L28" s="15" t="s">
        <v>96</v>
      </c>
      <c r="M28" s="16" t="s">
        <v>12</v>
      </c>
      <c r="N28" s="17">
        <f t="shared" ref="N28:N32" si="32">IF(OR(EXACT($L$7,L28)*(EXACT($M$7,M28)))=TRUE,$AN$9,IF(($M$7-$L$7=M28-L28),$AN$8,IF(OR(EXACT($L$7&gt;$M$7,L28&gt;M28)*EXACT($L$7=$M$7,L28=M28)*EXACT($L$7&lt;$M$7,L28&lt;M28)),$AN$7,0)))</f>
        <v>0</v>
      </c>
      <c r="O28" s="15" t="s">
        <v>95</v>
      </c>
      <c r="P28" s="16" t="s">
        <v>96</v>
      </c>
      <c r="Q28" s="17" t="str">
        <f t="shared" ref="Q28:Q32" si="33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12</v>
      </c>
      <c r="T28" s="17">
        <f t="shared" si="18"/>
        <v>0</v>
      </c>
      <c r="U28" s="15" t="s">
        <v>95</v>
      </c>
      <c r="V28" s="16" t="s">
        <v>2</v>
      </c>
      <c r="W28" s="17">
        <f t="shared" ref="W28:W32" si="34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35">IF(OR(EXACT($X$7,X28)*(EXACT($Y$7,Y28)))=TRUE,$AN$9,IF(($Y$7-$X$7=Y28-X28),$AN$8,IF(OR(EXACT($X$7&gt;$Y$7,X28&gt;Y28)*EXACT($X$7=$Y$7,X28=Y28)*EXACT($X$7&lt;$Y$7,X28&lt;Y28)),$AN$7,0)))</f>
        <v>0</v>
      </c>
      <c r="AA28" s="15" t="s">
        <v>95</v>
      </c>
      <c r="AB28" s="16" t="s">
        <v>96</v>
      </c>
      <c r="AC28" s="17">
        <f t="shared" ref="AC28:AC32" si="36">IF(OR(EXACT($AA$7,AA28)*(EXACT($AB$7,AB28)))=TRUE,$AN$9,IF(($AB$7-$AA$7=AB28-AA28),$AN$8,IF(OR(EXACT($AA$7&gt;$AB$7,AA28&gt;AB28)*EXACT($AA$7=$AB$7,AA28=AB28)*EXACT($AA$7&lt;$AB$7,AA28&lt;AB28)),$AN$7,0)))</f>
        <v>0</v>
      </c>
      <c r="AD28" s="24"/>
      <c r="AE28" s="22"/>
      <c r="AF28" s="17"/>
      <c r="AG28" s="18">
        <f t="shared" si="27"/>
        <v>8</v>
      </c>
      <c r="AH28" s="19">
        <f>'32.Spieltag'!AI28</f>
        <v>381</v>
      </c>
      <c r="AI28" s="20">
        <f t="shared" si="28"/>
        <v>389</v>
      </c>
      <c r="AJ28" s="21">
        <f t="shared" si="12"/>
        <v>24</v>
      </c>
      <c r="AK28" s="1"/>
    </row>
    <row r="29" spans="1:37" ht="28.15" customHeight="1" thickBot="1" x14ac:dyDescent="0.25">
      <c r="A29" s="25">
        <f t="shared" si="26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9"/>
        <v>0</v>
      </c>
      <c r="F29" s="15" t="s">
        <v>12</v>
      </c>
      <c r="G29" s="16" t="s">
        <v>95</v>
      </c>
      <c r="H29" s="17" t="str">
        <f t="shared" si="30"/>
        <v>2</v>
      </c>
      <c r="I29" s="15" t="s">
        <v>12</v>
      </c>
      <c r="J29" s="16" t="s">
        <v>95</v>
      </c>
      <c r="K29" s="17">
        <f t="shared" si="31"/>
        <v>0</v>
      </c>
      <c r="L29" s="15" t="s">
        <v>95</v>
      </c>
      <c r="M29" s="16" t="s">
        <v>12</v>
      </c>
      <c r="N29" s="17">
        <f t="shared" si="32"/>
        <v>0</v>
      </c>
      <c r="O29" s="15" t="s">
        <v>12</v>
      </c>
      <c r="P29" s="16" t="s">
        <v>95</v>
      </c>
      <c r="Q29" s="17" t="str">
        <f t="shared" si="33"/>
        <v>5</v>
      </c>
      <c r="R29" s="15" t="s">
        <v>95</v>
      </c>
      <c r="S29" s="16" t="s">
        <v>12</v>
      </c>
      <c r="T29" s="17">
        <f t="shared" si="18"/>
        <v>0</v>
      </c>
      <c r="U29" s="15" t="s">
        <v>95</v>
      </c>
      <c r="V29" s="16" t="s">
        <v>12</v>
      </c>
      <c r="W29" s="17">
        <f t="shared" si="34"/>
        <v>0</v>
      </c>
      <c r="X29" s="15" t="s">
        <v>12</v>
      </c>
      <c r="Y29" s="16" t="s">
        <v>96</v>
      </c>
      <c r="Z29" s="17" t="str">
        <f t="shared" si="35"/>
        <v>2</v>
      </c>
      <c r="AA29" s="15" t="s">
        <v>95</v>
      </c>
      <c r="AB29" s="16" t="s">
        <v>12</v>
      </c>
      <c r="AC29" s="17">
        <f t="shared" si="36"/>
        <v>0</v>
      </c>
      <c r="AD29" s="24"/>
      <c r="AE29" s="22"/>
      <c r="AF29" s="17"/>
      <c r="AG29" s="18">
        <f t="shared" si="27"/>
        <v>9</v>
      </c>
      <c r="AH29" s="19">
        <f>'32.Spieltag'!AI29</f>
        <v>582</v>
      </c>
      <c r="AI29" s="20">
        <f t="shared" si="28"/>
        <v>591</v>
      </c>
      <c r="AJ29" s="21">
        <f t="shared" si="12"/>
        <v>2</v>
      </c>
      <c r="AK29" s="1"/>
    </row>
    <row r="30" spans="1:37" ht="28.15" customHeight="1" thickBot="1" x14ac:dyDescent="0.25">
      <c r="A30" s="25">
        <f t="shared" si="26"/>
        <v>19</v>
      </c>
      <c r="B30" s="18" t="str">
        <f>'1.Spieltag'!B30</f>
        <v>Silfa04</v>
      </c>
      <c r="C30" s="15"/>
      <c r="D30" s="16"/>
      <c r="E30" s="17"/>
      <c r="F30" s="15"/>
      <c r="G30" s="16"/>
      <c r="H30" s="17"/>
      <c r="I30" s="15" t="s">
        <v>12</v>
      </c>
      <c r="J30" s="16" t="s">
        <v>96</v>
      </c>
      <c r="K30" s="17">
        <f t="shared" si="31"/>
        <v>0</v>
      </c>
      <c r="L30" s="15" t="s">
        <v>95</v>
      </c>
      <c r="M30" s="16" t="s">
        <v>12</v>
      </c>
      <c r="N30" s="17">
        <f t="shared" si="32"/>
        <v>0</v>
      </c>
      <c r="O30" s="15" t="s">
        <v>96</v>
      </c>
      <c r="P30" s="16" t="s">
        <v>12</v>
      </c>
      <c r="Q30" s="17">
        <f t="shared" si="33"/>
        <v>0</v>
      </c>
      <c r="R30" s="15" t="s">
        <v>95</v>
      </c>
      <c r="S30" s="16" t="s">
        <v>2</v>
      </c>
      <c r="T30" s="17">
        <f t="shared" si="18"/>
        <v>0</v>
      </c>
      <c r="U30" s="15" t="s">
        <v>12</v>
      </c>
      <c r="V30" s="16" t="s">
        <v>2</v>
      </c>
      <c r="W30" s="17">
        <f t="shared" si="34"/>
        <v>0</v>
      </c>
      <c r="X30" s="15" t="s">
        <v>96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27"/>
        <v>0</v>
      </c>
      <c r="AH30" s="19">
        <f>'32.Spieltag'!AI30</f>
        <v>445</v>
      </c>
      <c r="AI30" s="20">
        <f t="shared" si="28"/>
        <v>445</v>
      </c>
      <c r="AJ30" s="21">
        <f t="shared" si="12"/>
        <v>19</v>
      </c>
      <c r="AK30" s="1"/>
    </row>
    <row r="31" spans="1:37" ht="28.15" customHeight="1" thickBot="1" x14ac:dyDescent="0.25">
      <c r="A31" s="25">
        <f t="shared" si="26"/>
        <v>9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9"/>
        <v>0</v>
      </c>
      <c r="F31" s="15" t="s">
        <v>95</v>
      </c>
      <c r="G31" s="16" t="s">
        <v>12</v>
      </c>
      <c r="H31" s="17">
        <f t="shared" si="30"/>
        <v>0</v>
      </c>
      <c r="I31" s="15" t="s">
        <v>95</v>
      </c>
      <c r="J31" s="16" t="s">
        <v>96</v>
      </c>
      <c r="K31" s="17">
        <f t="shared" si="31"/>
        <v>0</v>
      </c>
      <c r="L31" s="15" t="s">
        <v>12</v>
      </c>
      <c r="M31" s="16" t="s">
        <v>96</v>
      </c>
      <c r="N31" s="17">
        <f t="shared" si="32"/>
        <v>0</v>
      </c>
      <c r="O31" s="15" t="s">
        <v>95</v>
      </c>
      <c r="P31" s="16" t="s">
        <v>95</v>
      </c>
      <c r="Q31" s="17">
        <f t="shared" si="33"/>
        <v>0</v>
      </c>
      <c r="R31" s="15" t="s">
        <v>96</v>
      </c>
      <c r="S31" s="16" t="s">
        <v>12</v>
      </c>
      <c r="T31" s="17">
        <f t="shared" si="18"/>
        <v>0</v>
      </c>
      <c r="U31" s="15" t="s">
        <v>95</v>
      </c>
      <c r="V31" s="16" t="s">
        <v>12</v>
      </c>
      <c r="W31" s="17">
        <f t="shared" si="34"/>
        <v>0</v>
      </c>
      <c r="X31" s="15" t="s">
        <v>12</v>
      </c>
      <c r="Y31" s="16" t="s">
        <v>96</v>
      </c>
      <c r="Z31" s="17" t="str">
        <f t="shared" si="35"/>
        <v>2</v>
      </c>
      <c r="AA31" s="15" t="s">
        <v>96</v>
      </c>
      <c r="AB31" s="16" t="s">
        <v>12</v>
      </c>
      <c r="AC31" s="17">
        <f t="shared" si="36"/>
        <v>0</v>
      </c>
      <c r="AD31" s="24"/>
      <c r="AE31" s="22"/>
      <c r="AF31" s="17"/>
      <c r="AG31" s="18">
        <f t="shared" si="27"/>
        <v>2</v>
      </c>
      <c r="AH31" s="19">
        <f>'32.Spieltag'!AI31</f>
        <v>545</v>
      </c>
      <c r="AI31" s="20">
        <f t="shared" si="28"/>
        <v>547</v>
      </c>
      <c r="AJ31" s="21">
        <f t="shared" si="12"/>
        <v>9</v>
      </c>
      <c r="AK31" s="1"/>
    </row>
    <row r="32" spans="1:37" ht="28.15" customHeight="1" thickBot="1" x14ac:dyDescent="0.25">
      <c r="A32" s="25">
        <f t="shared" si="26"/>
        <v>20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29"/>
        <v>0</v>
      </c>
      <c r="F32" s="15" t="s">
        <v>95</v>
      </c>
      <c r="G32" s="16" t="s">
        <v>96</v>
      </c>
      <c r="H32" s="17" t="str">
        <f t="shared" si="30"/>
        <v>2</v>
      </c>
      <c r="I32" s="15" t="s">
        <v>12</v>
      </c>
      <c r="J32" s="16" t="s">
        <v>96</v>
      </c>
      <c r="K32" s="17">
        <f t="shared" si="31"/>
        <v>0</v>
      </c>
      <c r="L32" s="15" t="s">
        <v>95</v>
      </c>
      <c r="M32" s="16" t="s">
        <v>95</v>
      </c>
      <c r="N32" s="17" t="str">
        <f t="shared" si="32"/>
        <v>5</v>
      </c>
      <c r="O32" s="15" t="s">
        <v>95</v>
      </c>
      <c r="P32" s="16" t="s">
        <v>12</v>
      </c>
      <c r="Q32" s="17">
        <f t="shared" si="33"/>
        <v>0</v>
      </c>
      <c r="R32" s="15" t="s">
        <v>96</v>
      </c>
      <c r="S32" s="16" t="s">
        <v>12</v>
      </c>
      <c r="T32" s="17">
        <f t="shared" si="18"/>
        <v>0</v>
      </c>
      <c r="U32" s="15" t="s">
        <v>12</v>
      </c>
      <c r="V32" s="16" t="s">
        <v>95</v>
      </c>
      <c r="W32" s="17" t="str">
        <f t="shared" si="34"/>
        <v>2</v>
      </c>
      <c r="X32" s="15" t="s">
        <v>95</v>
      </c>
      <c r="Y32" s="16" t="s">
        <v>95</v>
      </c>
      <c r="Z32" s="17">
        <f t="shared" si="35"/>
        <v>0</v>
      </c>
      <c r="AA32" s="15" t="s">
        <v>95</v>
      </c>
      <c r="AB32" s="16" t="s">
        <v>2</v>
      </c>
      <c r="AC32" s="17">
        <f t="shared" si="36"/>
        <v>0</v>
      </c>
      <c r="AD32" s="24"/>
      <c r="AE32" s="22"/>
      <c r="AF32" s="17"/>
      <c r="AG32" s="18">
        <f t="shared" si="27"/>
        <v>9</v>
      </c>
      <c r="AH32" s="19">
        <f>'32.Spieltag'!AI32</f>
        <v>418</v>
      </c>
      <c r="AI32" s="20">
        <f t="shared" si="28"/>
        <v>427</v>
      </c>
      <c r="AJ32" s="21">
        <f t="shared" si="12"/>
        <v>20</v>
      </c>
      <c r="AK32" s="1"/>
    </row>
    <row r="33" spans="1:37" ht="28.15" customHeight="1" thickBot="1" x14ac:dyDescent="0.25">
      <c r="A33" s="25">
        <f t="shared" si="26"/>
        <v>11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7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8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95</v>
      </c>
      <c r="K33" s="17">
        <f t="shared" ref="K33" si="3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ref="N33" si="40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41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2</v>
      </c>
      <c r="T33" s="17">
        <f t="shared" si="18"/>
        <v>0</v>
      </c>
      <c r="U33" s="15" t="s">
        <v>95</v>
      </c>
      <c r="V33" s="16" t="s">
        <v>2</v>
      </c>
      <c r="W33" s="17">
        <f t="shared" ref="W33" si="42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 t="str">
        <f t="shared" ref="Z33" si="43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4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5">E33+H33+K33+N33+Q33+T33+W33+Z33+AC33+AF33</f>
        <v>4</v>
      </c>
      <c r="AH33" s="19">
        <f>'32.Spieltag'!AI33</f>
        <v>530</v>
      </c>
      <c r="AI33" s="20">
        <f t="shared" ref="AI33" si="46">AG33+AH33</f>
        <v>534</v>
      </c>
      <c r="AJ33" s="21">
        <f t="shared" ref="AJ33" si="47">RANK(AI33,$AI$8:$AI$53)</f>
        <v>11</v>
      </c>
      <c r="AK33" s="1"/>
    </row>
    <row r="34" spans="1:37" ht="28.15" customHeight="1" thickBot="1" x14ac:dyDescent="0.25">
      <c r="A34" s="25">
        <f t="shared" ref="A34" si="48">AJ34</f>
        <v>25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>
        <f t="shared" ref="H34" si="5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12</v>
      </c>
      <c r="K34" s="17" t="str">
        <f t="shared" ref="K34" si="51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52">IF(OR(EXACT($L$7,L34)*(EXACT($M$7,M34)))=TRUE,$AN$9,IF(($M$7-$L$7=M34-L34),$AN$8,IF(OR(EXACT($L$7&gt;$M$7,L34&gt;M34)*EXACT($L$7=$M$7,L34=M34)*EXACT($L$7&lt;$M$7,L34&lt;M34)),$AN$7,0)))</f>
        <v>0</v>
      </c>
      <c r="O34" s="15" t="s">
        <v>95</v>
      </c>
      <c r="P34" s="16" t="s">
        <v>2</v>
      </c>
      <c r="Q34" s="17">
        <f t="shared" ref="Q34" si="53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97</v>
      </c>
      <c r="T34" s="17">
        <f t="shared" si="18"/>
        <v>0</v>
      </c>
      <c r="U34" s="15" t="s">
        <v>95</v>
      </c>
      <c r="V34" s="16" t="s">
        <v>2</v>
      </c>
      <c r="W34" s="17">
        <f t="shared" ref="W34" si="54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>
        <f t="shared" ref="Z34" si="55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12</v>
      </c>
      <c r="AC34" s="17" t="str">
        <f t="shared" ref="AC34" si="56">IF(OR(EXACT($AA$7,AA34)*(EXACT($AB$7,AB34)))=TRUE,$AN$9,IF(($AB$7-$AA$7=AB34-AA34),$AN$8,IF(OR(EXACT($AA$7&gt;$AB$7,AA34&gt;AB34)*EXACT($AA$7=$AB$7,AA34=AB34)*EXACT($AA$7&lt;$AB$7,AA34&lt;AB34)),$AN$7,0)))</f>
        <v>3</v>
      </c>
      <c r="AD34" s="24"/>
      <c r="AE34" s="22"/>
      <c r="AF34" s="17"/>
      <c r="AG34" s="18">
        <f t="shared" ref="AG34" si="57">E34+H34+K34+N34+Q34+T34+W34+Z34+AC34+AF34</f>
        <v>5</v>
      </c>
      <c r="AH34" s="19">
        <f>'32.Spieltag'!AI34</f>
        <v>301</v>
      </c>
      <c r="AI34" s="20">
        <f t="shared" ref="AI34" si="58">AG34+AH34</f>
        <v>306</v>
      </c>
      <c r="AJ34" s="21">
        <f t="shared" ref="AJ34" si="59">RANK(AI34,$AI$8:$AI$53)</f>
        <v>25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" priority="1">
      <formula>($AG8&gt;40)</formula>
    </cfRule>
  </conditionalFormatting>
  <conditionalFormatting sqref="C4 F4 O4 R4 U4 AA4 F6 L6 U6 AA6">
    <cfRule type="cellIs" dxfId="10" priority="3" operator="equal">
      <formula>"Schalke 04"</formula>
    </cfRule>
  </conditionalFormatting>
  <conditionalFormatting sqref="I4 L4 X4 C6 I6 O6 R6 X6">
    <cfRule type="cellIs" dxfId="9" priority="4" operator="equal">
      <formula>"Schalke 04"</formula>
    </cfRule>
  </conditionalFormatting>
  <conditionalFormatting sqref="AG1:AG1048576">
    <cfRule type="top10" dxfId="8" priority="5" rank="3"/>
  </conditionalFormatting>
  <conditionalFormatting sqref="AK6:AK9">
    <cfRule type="top10" dxfId="7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4:AN53"/>
  <sheetViews>
    <sheetView tabSelected="1" topLeftCell="B1" workbookViewId="0">
      <selection activeCell="AV16" sqref="AV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47</v>
      </c>
      <c r="B4" s="14"/>
      <c r="C4" s="14" t="s">
        <v>66</v>
      </c>
      <c r="F4" s="14" t="s">
        <v>62</v>
      </c>
      <c r="I4" s="14" t="s">
        <v>59</v>
      </c>
      <c r="L4" s="14" t="s">
        <v>61</v>
      </c>
      <c r="O4" s="14" t="s">
        <v>68</v>
      </c>
      <c r="R4" s="14" t="s">
        <v>63</v>
      </c>
      <c r="U4" s="14" t="s">
        <v>11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60</v>
      </c>
      <c r="I6" s="14" t="s">
        <v>91</v>
      </c>
      <c r="L6" s="14" t="s">
        <v>64</v>
      </c>
      <c r="O6" s="14" t="s">
        <v>58</v>
      </c>
      <c r="R6" s="14" t="s">
        <v>57</v>
      </c>
      <c r="U6" s="14" t="s">
        <v>65</v>
      </c>
      <c r="X6" s="14" t="s">
        <v>56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96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2</v>
      </c>
      <c r="M7" s="65" t="s">
        <v>2</v>
      </c>
      <c r="N7" s="66" t="s">
        <v>1</v>
      </c>
      <c r="O7" s="65" t="s">
        <v>96</v>
      </c>
      <c r="P7" s="65" t="s">
        <v>12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110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10</v>
      </c>
      <c r="B8" s="18" t="str">
        <f>'1.Spieltag'!B8</f>
        <v>ahaupt1904</v>
      </c>
      <c r="C8" s="15" t="s">
        <v>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 t="str">
        <f t="shared" ref="K8:K25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95</v>
      </c>
      <c r="N8" s="17">
        <f t="shared" ref="N8:N25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12</v>
      </c>
      <c r="Q8" s="17">
        <f t="shared" ref="Q8:Q25" si="4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 t="shared" ref="T8:T25" si="5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IF(OR(EXACT($U$7,U8)*(EXACT($V$7,V8)))=TRUE,$AN$9,IF(($V$7-$U$7=V8-U8),$AN$8,IF(OR(EXACT($U$7&gt;$V$7,U8&gt;V8)*EXACT($U$7=$V$7,U8=V8)*EXACT($U$7&lt;$V$7,U8&lt;V8)),$AN$7,0)))*4</f>
        <v>8</v>
      </c>
      <c r="X8" s="15" t="s">
        <v>12</v>
      </c>
      <c r="Y8" s="16" t="s">
        <v>95</v>
      </c>
      <c r="Z8" s="17" t="str">
        <f t="shared" ref="Z8:Z25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95</v>
      </c>
      <c r="AC8" s="17" t="str">
        <f t="shared" ref="AC8:AC25" si="7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8">E8+H8+K8+N8+Q8+T8+W8+Z8+AC8+AF8</f>
        <v>22</v>
      </c>
      <c r="AH8" s="19">
        <f>'33.Spieltag'!AI8</f>
        <v>538</v>
      </c>
      <c r="AI8" s="20">
        <f t="shared" ref="AI8:AI23" si="9">AG8+AH8</f>
        <v>560</v>
      </c>
      <c r="AJ8" s="21">
        <f t="shared" ref="AJ8:AJ32" si="10">RANK(AI8,$AI$8:$AI$53)</f>
        <v>10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96</v>
      </c>
      <c r="E9" s="17" t="str">
        <f t="shared" ref="E9:E25" si="11">IF(OR(EXACT($C$7,C9)*(EXACT($D$7,D9)))=TRUE,$AN$9,IF(($D$7-$C$7=D9-C9),$AN$8,IF(OR(EXACT($C$7&gt;$D$7,C9&gt;D9)*EXACT($C$7=$D$7,C9=D9)*EXACT($C$7&lt;$D$7,C9&lt;D9)),$AN$7,0)))</f>
        <v>5</v>
      </c>
      <c r="F9" s="15" t="s">
        <v>95</v>
      </c>
      <c r="G9" s="16" t="s">
        <v>12</v>
      </c>
      <c r="H9" s="17" t="str">
        <f t="shared" si="1"/>
        <v>3</v>
      </c>
      <c r="I9" s="15" t="s">
        <v>95</v>
      </c>
      <c r="J9" s="16" t="s">
        <v>12</v>
      </c>
      <c r="K9" s="17" t="str">
        <f t="shared" si="2"/>
        <v>5</v>
      </c>
      <c r="L9" s="15" t="s">
        <v>95</v>
      </c>
      <c r="M9" s="16" t="s">
        <v>12</v>
      </c>
      <c r="N9" s="17">
        <f t="shared" si="3"/>
        <v>0</v>
      </c>
      <c r="O9" s="15" t="s">
        <v>12</v>
      </c>
      <c r="P9" s="16" t="s">
        <v>12</v>
      </c>
      <c r="Q9" s="17">
        <f t="shared" si="4"/>
        <v>0</v>
      </c>
      <c r="R9" s="15" t="s">
        <v>12</v>
      </c>
      <c r="S9" s="16" t="s">
        <v>2</v>
      </c>
      <c r="T9" s="17">
        <f t="shared" si="5"/>
        <v>0</v>
      </c>
      <c r="U9" s="15" t="s">
        <v>2</v>
      </c>
      <c r="V9" s="16" t="s">
        <v>96</v>
      </c>
      <c r="W9" s="17">
        <f t="shared" ref="W9:W34" si="12">IF(OR(EXACT($U$7,U9)*(EXACT($V$7,V9)))=TRUE,$AN$9,IF(($V$7-$U$7=V9-U9),$AN$8,IF(OR(EXACT($U$7&gt;$V$7,U9&gt;V9)*EXACT($U$7=$V$7,U9=V9)*EXACT($U$7&lt;$V$7,U9&lt;V9)),$AN$7,0)))*4</f>
        <v>8</v>
      </c>
      <c r="X9" s="15" t="s">
        <v>12</v>
      </c>
      <c r="Y9" s="16" t="s">
        <v>95</v>
      </c>
      <c r="Z9" s="17" t="str">
        <f t="shared" si="6"/>
        <v>2</v>
      </c>
      <c r="AA9" s="15" t="s">
        <v>12</v>
      </c>
      <c r="AB9" s="16" t="s">
        <v>95</v>
      </c>
      <c r="AC9" s="17" t="str">
        <f t="shared" si="7"/>
        <v>5</v>
      </c>
      <c r="AD9" s="24"/>
      <c r="AE9" s="22"/>
      <c r="AF9" s="17"/>
      <c r="AG9" s="18">
        <f t="shared" si="8"/>
        <v>28</v>
      </c>
      <c r="AH9" s="19">
        <f>'33.Spieltag'!AI9</f>
        <v>474</v>
      </c>
      <c r="AI9" s="20">
        <f t="shared" si="9"/>
        <v>502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 t="str">
        <f t="shared" si="4"/>
        <v>2</v>
      </c>
      <c r="R10" s="15" t="s">
        <v>12</v>
      </c>
      <c r="S10" s="16" t="s">
        <v>95</v>
      </c>
      <c r="T10" s="17" t="str">
        <f t="shared" si="5"/>
        <v>2</v>
      </c>
      <c r="U10" s="15" t="s">
        <v>12</v>
      </c>
      <c r="V10" s="16" t="s">
        <v>95</v>
      </c>
      <c r="W10" s="17">
        <f t="shared" si="12"/>
        <v>12</v>
      </c>
      <c r="X10" s="15" t="s">
        <v>12</v>
      </c>
      <c r="Y10" s="16" t="s">
        <v>95</v>
      </c>
      <c r="Z10" s="17" t="str">
        <f t="shared" si="6"/>
        <v>2</v>
      </c>
      <c r="AA10" s="15" t="s">
        <v>12</v>
      </c>
      <c r="AB10" s="16" t="s">
        <v>95</v>
      </c>
      <c r="AC10" s="17" t="str">
        <f t="shared" si="7"/>
        <v>5</v>
      </c>
      <c r="AD10" s="24"/>
      <c r="AE10" s="22"/>
      <c r="AF10" s="17"/>
      <c r="AG10" s="18">
        <f t="shared" si="8"/>
        <v>25</v>
      </c>
      <c r="AH10" s="19">
        <f>'33.Spieltag'!AI10</f>
        <v>606</v>
      </c>
      <c r="AI10" s="20">
        <f t="shared" si="9"/>
        <v>631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2</v>
      </c>
      <c r="F11" s="15" t="s">
        <v>95</v>
      </c>
      <c r="G11" s="16" t="s">
        <v>95</v>
      </c>
      <c r="H11" s="17">
        <f t="shared" si="1"/>
        <v>0</v>
      </c>
      <c r="I11" s="15" t="s">
        <v>95</v>
      </c>
      <c r="J11" s="16" t="s">
        <v>96</v>
      </c>
      <c r="K11" s="17">
        <f t="shared" si="2"/>
        <v>0</v>
      </c>
      <c r="L11" s="15" t="s">
        <v>95</v>
      </c>
      <c r="M11" s="16" t="s">
        <v>96</v>
      </c>
      <c r="N11" s="17">
        <f t="shared" si="3"/>
        <v>0</v>
      </c>
      <c r="O11" s="15" t="s">
        <v>95</v>
      </c>
      <c r="P11" s="16" t="s">
        <v>12</v>
      </c>
      <c r="Q11" s="17" t="str">
        <f t="shared" si="4"/>
        <v>2</v>
      </c>
      <c r="R11" s="15" t="s">
        <v>95</v>
      </c>
      <c r="S11" s="16" t="s">
        <v>96</v>
      </c>
      <c r="T11" s="17" t="str">
        <f t="shared" si="5"/>
        <v>2</v>
      </c>
      <c r="U11" s="15" t="s">
        <v>95</v>
      </c>
      <c r="V11" s="16" t="s">
        <v>96</v>
      </c>
      <c r="W11" s="17">
        <f t="shared" si="12"/>
        <v>20</v>
      </c>
      <c r="X11" s="15" t="s">
        <v>95</v>
      </c>
      <c r="Y11" s="16" t="s">
        <v>12</v>
      </c>
      <c r="Z11" s="17">
        <f t="shared" si="6"/>
        <v>0</v>
      </c>
      <c r="AA11" s="15" t="s">
        <v>12</v>
      </c>
      <c r="AB11" s="16" t="s">
        <v>96</v>
      </c>
      <c r="AC11" s="17" t="str">
        <f t="shared" si="7"/>
        <v>2</v>
      </c>
      <c r="AD11" s="24"/>
      <c r="AE11" s="22"/>
      <c r="AF11" s="17"/>
      <c r="AG11" s="18">
        <f t="shared" si="8"/>
        <v>28</v>
      </c>
      <c r="AH11" s="19">
        <f>'33.Spieltag'!AI11</f>
        <v>563</v>
      </c>
      <c r="AI11" s="20">
        <f t="shared" si="9"/>
        <v>591</v>
      </c>
      <c r="AJ11" s="21">
        <f t="shared" si="10"/>
        <v>4</v>
      </c>
      <c r="AK11" s="1"/>
    </row>
    <row r="12" spans="1:40" ht="24.95" customHeight="1" thickBot="1" x14ac:dyDescent="0.25">
      <c r="A12" s="25">
        <f t="shared" si="0"/>
        <v>15</v>
      </c>
      <c r="B12" s="18" t="str">
        <f>'1.Spieltag'!B12</f>
        <v>Dickmeis04</v>
      </c>
      <c r="C12" s="15" t="s">
        <v>2</v>
      </c>
      <c r="D12" s="16" t="s">
        <v>96</v>
      </c>
      <c r="E12" s="17" t="str">
        <f t="shared" si="11"/>
        <v>5</v>
      </c>
      <c r="F12" s="15" t="s">
        <v>2</v>
      </c>
      <c r="G12" s="16" t="s">
        <v>95</v>
      </c>
      <c r="H12" s="17">
        <f t="shared" si="1"/>
        <v>0</v>
      </c>
      <c r="I12" s="15" t="s">
        <v>12</v>
      </c>
      <c r="J12" s="16" t="s">
        <v>95</v>
      </c>
      <c r="K12" s="17">
        <f t="shared" si="2"/>
        <v>0</v>
      </c>
      <c r="L12" s="15" t="s">
        <v>95</v>
      </c>
      <c r="M12" s="16" t="s">
        <v>95</v>
      </c>
      <c r="N12" s="17" t="str">
        <f t="shared" si="3"/>
        <v>3</v>
      </c>
      <c r="O12" s="15" t="s">
        <v>2</v>
      </c>
      <c r="P12" s="16" t="s">
        <v>95</v>
      </c>
      <c r="Q12" s="17">
        <f t="shared" si="4"/>
        <v>0</v>
      </c>
      <c r="R12" s="15" t="s">
        <v>95</v>
      </c>
      <c r="S12" s="16" t="s">
        <v>2</v>
      </c>
      <c r="T12" s="17">
        <f t="shared" si="5"/>
        <v>0</v>
      </c>
      <c r="U12" s="15" t="s">
        <v>97</v>
      </c>
      <c r="V12" s="16" t="s">
        <v>95</v>
      </c>
      <c r="W12" s="17">
        <f t="shared" si="12"/>
        <v>8</v>
      </c>
      <c r="X12" s="15" t="s">
        <v>12</v>
      </c>
      <c r="Y12" s="16" t="s">
        <v>95</v>
      </c>
      <c r="Z12" s="17" t="str">
        <f t="shared" si="6"/>
        <v>2</v>
      </c>
      <c r="AA12" s="15" t="s">
        <v>12</v>
      </c>
      <c r="AB12" s="16" t="s">
        <v>95</v>
      </c>
      <c r="AC12" s="17" t="str">
        <f t="shared" si="7"/>
        <v>5</v>
      </c>
      <c r="AD12" s="24"/>
      <c r="AE12" s="22"/>
      <c r="AF12" s="17"/>
      <c r="AG12" s="18">
        <f t="shared" si="8"/>
        <v>23</v>
      </c>
      <c r="AH12" s="19">
        <f>'33.Spieltag'!AI12</f>
        <v>506</v>
      </c>
      <c r="AI12" s="20">
        <f t="shared" si="9"/>
        <v>529</v>
      </c>
      <c r="AJ12" s="21">
        <f t="shared" si="10"/>
        <v>15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12</v>
      </c>
      <c r="D13" s="16" t="s">
        <v>2</v>
      </c>
      <c r="E13" s="17">
        <f t="shared" si="11"/>
        <v>0</v>
      </c>
      <c r="F13" s="15" t="s">
        <v>95</v>
      </c>
      <c r="G13" s="16" t="s">
        <v>96</v>
      </c>
      <c r="H13" s="17">
        <f t="shared" si="1"/>
        <v>0</v>
      </c>
      <c r="I13" s="15" t="s">
        <v>96</v>
      </c>
      <c r="J13" s="16" t="s">
        <v>2</v>
      </c>
      <c r="K13" s="17" t="str">
        <f t="shared" si="2"/>
        <v>2</v>
      </c>
      <c r="L13" s="15" t="s">
        <v>97</v>
      </c>
      <c r="M13" s="16" t="s">
        <v>95</v>
      </c>
      <c r="N13" s="17">
        <f t="shared" si="3"/>
        <v>0</v>
      </c>
      <c r="O13" s="15" t="s">
        <v>95</v>
      </c>
      <c r="P13" s="16" t="s">
        <v>13</v>
      </c>
      <c r="Q13" s="17" t="str">
        <f t="shared" si="4"/>
        <v>2</v>
      </c>
      <c r="R13" s="15" t="s">
        <v>2</v>
      </c>
      <c r="S13" s="16" t="s">
        <v>96</v>
      </c>
      <c r="T13" s="17" t="str">
        <f t="shared" si="5"/>
        <v>5</v>
      </c>
      <c r="U13" s="15" t="s">
        <v>97</v>
      </c>
      <c r="V13" s="16" t="s">
        <v>96</v>
      </c>
      <c r="W13" s="17">
        <f t="shared" si="12"/>
        <v>8</v>
      </c>
      <c r="X13" s="15" t="s">
        <v>12</v>
      </c>
      <c r="Y13" s="16" t="s">
        <v>95</v>
      </c>
      <c r="Z13" s="17" t="str">
        <f t="shared" si="6"/>
        <v>2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19</v>
      </c>
      <c r="AH13" s="19">
        <f>'33.Spieltag'!AI13</f>
        <v>417</v>
      </c>
      <c r="AI13" s="20">
        <f t="shared" si="9"/>
        <v>436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'33.Spieltag'!AI14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1"/>
        <v>2</v>
      </c>
      <c r="F15" s="15" t="s">
        <v>95</v>
      </c>
      <c r="G15" s="16" t="s">
        <v>12</v>
      </c>
      <c r="H15" s="17" t="str">
        <f t="shared" si="1"/>
        <v>3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95</v>
      </c>
      <c r="Q15" s="17">
        <f t="shared" si="4"/>
        <v>0</v>
      </c>
      <c r="R15" s="15" t="s">
        <v>95</v>
      </c>
      <c r="S15" s="16" t="s">
        <v>12</v>
      </c>
      <c r="T15" s="17">
        <f t="shared" si="5"/>
        <v>0</v>
      </c>
      <c r="U15" s="15" t="s">
        <v>12</v>
      </c>
      <c r="V15" s="16" t="s">
        <v>95</v>
      </c>
      <c r="W15" s="17">
        <f t="shared" si="12"/>
        <v>12</v>
      </c>
      <c r="X15" s="15" t="s">
        <v>96</v>
      </c>
      <c r="Y15" s="16" t="s">
        <v>12</v>
      </c>
      <c r="Z15" s="17">
        <f t="shared" si="6"/>
        <v>0</v>
      </c>
      <c r="AA15" s="15" t="s">
        <v>12</v>
      </c>
      <c r="AB15" s="16" t="s">
        <v>95</v>
      </c>
      <c r="AC15" s="17" t="str">
        <f t="shared" si="7"/>
        <v>5</v>
      </c>
      <c r="AD15" s="24"/>
      <c r="AE15" s="22"/>
      <c r="AF15" s="17"/>
      <c r="AG15" s="18">
        <f t="shared" si="8"/>
        <v>22</v>
      </c>
      <c r="AH15" s="19">
        <f>'33.Spieltag'!AI15</f>
        <v>585</v>
      </c>
      <c r="AI15" s="20">
        <f t="shared" si="9"/>
        <v>607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1"/>
        <v>0</v>
      </c>
      <c r="F16" s="15" t="s">
        <v>95</v>
      </c>
      <c r="G16" s="16" t="s">
        <v>12</v>
      </c>
      <c r="H16" s="17" t="str">
        <f t="shared" si="1"/>
        <v>3</v>
      </c>
      <c r="I16" s="15" t="s">
        <v>12</v>
      </c>
      <c r="J16" s="16" t="s">
        <v>95</v>
      </c>
      <c r="K16" s="17">
        <f t="shared" si="2"/>
        <v>0</v>
      </c>
      <c r="L16" s="15" t="s">
        <v>12</v>
      </c>
      <c r="M16" s="16" t="s">
        <v>95</v>
      </c>
      <c r="N16" s="17">
        <f t="shared" si="3"/>
        <v>0</v>
      </c>
      <c r="O16" s="15" t="s">
        <v>12</v>
      </c>
      <c r="P16" s="16" t="s">
        <v>95</v>
      </c>
      <c r="Q16" s="17">
        <f t="shared" si="4"/>
        <v>0</v>
      </c>
      <c r="R16" s="15" t="s">
        <v>96</v>
      </c>
      <c r="S16" s="16" t="s">
        <v>95</v>
      </c>
      <c r="T16" s="17">
        <f t="shared" si="5"/>
        <v>0</v>
      </c>
      <c r="U16" s="15" t="s">
        <v>97</v>
      </c>
      <c r="V16" s="16" t="s">
        <v>96</v>
      </c>
      <c r="W16" s="17">
        <f t="shared" si="12"/>
        <v>8</v>
      </c>
      <c r="X16" s="15" t="s">
        <v>95</v>
      </c>
      <c r="Y16" s="16" t="s">
        <v>96</v>
      </c>
      <c r="Z16" s="17" t="str">
        <f t="shared" si="6"/>
        <v>2</v>
      </c>
      <c r="AA16" s="15" t="s">
        <v>95</v>
      </c>
      <c r="AB16" s="16" t="s">
        <v>96</v>
      </c>
      <c r="AC16" s="17" t="str">
        <f t="shared" si="7"/>
        <v>3</v>
      </c>
      <c r="AD16" s="24"/>
      <c r="AE16" s="22"/>
      <c r="AF16" s="17"/>
      <c r="AG16" s="18">
        <f t="shared" si="8"/>
        <v>16</v>
      </c>
      <c r="AH16" s="19">
        <f>'33.Spieltag'!AI16</f>
        <v>515</v>
      </c>
      <c r="AI16" s="20">
        <f t="shared" si="9"/>
        <v>531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20</v>
      </c>
      <c r="B17" s="18" t="str">
        <f>'1.Spieltag'!B17</f>
        <v>jupp04</v>
      </c>
      <c r="C17" s="15" t="s">
        <v>2</v>
      </c>
      <c r="D17" s="16" t="s">
        <v>96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"/>
        <v>0</v>
      </c>
      <c r="I17" s="15" t="s">
        <v>95</v>
      </c>
      <c r="J17" s="16" t="s">
        <v>12</v>
      </c>
      <c r="K17" s="17" t="str">
        <f t="shared" si="2"/>
        <v>5</v>
      </c>
      <c r="L17" s="15" t="s">
        <v>12</v>
      </c>
      <c r="M17" s="16" t="s">
        <v>12</v>
      </c>
      <c r="N17" s="17" t="str">
        <f t="shared" si="3"/>
        <v>3</v>
      </c>
      <c r="O17" s="15" t="s">
        <v>95</v>
      </c>
      <c r="P17" s="16" t="s">
        <v>12</v>
      </c>
      <c r="Q17" s="17" t="str">
        <f t="shared" si="4"/>
        <v>2</v>
      </c>
      <c r="R17" s="15" t="s">
        <v>95</v>
      </c>
      <c r="S17" s="16" t="s">
        <v>12</v>
      </c>
      <c r="T17" s="17">
        <f t="shared" si="5"/>
        <v>0</v>
      </c>
      <c r="U17" s="15" t="s">
        <v>2</v>
      </c>
      <c r="V17" s="16" t="s">
        <v>96</v>
      </c>
      <c r="W17" s="17">
        <f t="shared" si="12"/>
        <v>8</v>
      </c>
      <c r="X17" s="15" t="s">
        <v>95</v>
      </c>
      <c r="Y17" s="16" t="s">
        <v>12</v>
      </c>
      <c r="Z17" s="17">
        <f t="shared" si="6"/>
        <v>0</v>
      </c>
      <c r="AA17" s="15" t="s">
        <v>12</v>
      </c>
      <c r="AB17" s="16" t="s">
        <v>95</v>
      </c>
      <c r="AC17" s="17" t="str">
        <f t="shared" si="7"/>
        <v>5</v>
      </c>
      <c r="AD17" s="24"/>
      <c r="AE17" s="22"/>
      <c r="AF17" s="17"/>
      <c r="AG17" s="18">
        <f t="shared" si="8"/>
        <v>28</v>
      </c>
      <c r="AH17" s="19">
        <f>'33.Spieltag'!AI17</f>
        <v>424</v>
      </c>
      <c r="AI17" s="20">
        <f t="shared" si="9"/>
        <v>452</v>
      </c>
      <c r="AJ17" s="21">
        <f t="shared" si="10"/>
        <v>20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"/>
        <v>0</v>
      </c>
      <c r="I18" s="15" t="s">
        <v>95</v>
      </c>
      <c r="J18" s="16" t="s">
        <v>96</v>
      </c>
      <c r="K18" s="17">
        <f t="shared" si="2"/>
        <v>0</v>
      </c>
      <c r="L18" s="15" t="s">
        <v>12</v>
      </c>
      <c r="M18" s="16" t="s">
        <v>95</v>
      </c>
      <c r="N18" s="17">
        <f t="shared" si="3"/>
        <v>0</v>
      </c>
      <c r="O18" s="15" t="s">
        <v>95</v>
      </c>
      <c r="P18" s="16" t="s">
        <v>12</v>
      </c>
      <c r="Q18" s="17" t="str">
        <f t="shared" si="4"/>
        <v>2</v>
      </c>
      <c r="R18" s="15" t="s">
        <v>96</v>
      </c>
      <c r="S18" s="16" t="s">
        <v>95</v>
      </c>
      <c r="T18" s="17">
        <f t="shared" si="5"/>
        <v>0</v>
      </c>
      <c r="U18" s="15" t="s">
        <v>12</v>
      </c>
      <c r="V18" s="16" t="s">
        <v>95</v>
      </c>
      <c r="W18" s="17">
        <f t="shared" si="12"/>
        <v>12</v>
      </c>
      <c r="X18" s="15" t="s">
        <v>96</v>
      </c>
      <c r="Y18" s="16" t="s">
        <v>95</v>
      </c>
      <c r="Z18" s="17">
        <f t="shared" si="6"/>
        <v>0</v>
      </c>
      <c r="AA18" s="15" t="s">
        <v>96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16</v>
      </c>
      <c r="AH18" s="19">
        <f>'33.Spieltag'!AI18</f>
        <v>514</v>
      </c>
      <c r="AI18" s="20">
        <f t="shared" si="9"/>
        <v>530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7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95</v>
      </c>
      <c r="P19" s="16" t="s">
        <v>95</v>
      </c>
      <c r="Q19" s="17">
        <f t="shared" si="4"/>
        <v>0</v>
      </c>
      <c r="R19" s="15" t="s">
        <v>12</v>
      </c>
      <c r="S19" s="16" t="s">
        <v>95</v>
      </c>
      <c r="T19" s="17" t="str">
        <f t="shared" si="5"/>
        <v>2</v>
      </c>
      <c r="U19" s="15" t="s">
        <v>12</v>
      </c>
      <c r="V19" s="16" t="s">
        <v>96</v>
      </c>
      <c r="W19" s="17">
        <f t="shared" si="12"/>
        <v>8</v>
      </c>
      <c r="X19" s="15" t="s">
        <v>12</v>
      </c>
      <c r="Y19" s="16" t="s">
        <v>95</v>
      </c>
      <c r="Z19" s="17" t="str">
        <f t="shared" si="6"/>
        <v>2</v>
      </c>
      <c r="AA19" s="15" t="s">
        <v>12</v>
      </c>
      <c r="AB19" s="16" t="s">
        <v>95</v>
      </c>
      <c r="AC19" s="17" t="str">
        <f t="shared" si="7"/>
        <v>5</v>
      </c>
      <c r="AD19" s="24"/>
      <c r="AE19" s="22"/>
      <c r="AF19" s="17"/>
      <c r="AG19" s="18">
        <f t="shared" ref="AG19:AG23" si="13">E19+H19+K19+N19+Q19+T19+W19+Z19+AC19+AF19</f>
        <v>19</v>
      </c>
      <c r="AH19" s="19">
        <f>'33.Spieltag'!AI19</f>
        <v>554</v>
      </c>
      <c r="AI19" s="20">
        <f t="shared" si="9"/>
        <v>573</v>
      </c>
      <c r="AJ19" s="21">
        <f t="shared" si="10"/>
        <v>7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97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>
        <f t="shared" si="1"/>
        <v>0</v>
      </c>
      <c r="I20" s="15" t="s">
        <v>95</v>
      </c>
      <c r="J20" s="16" t="s">
        <v>95</v>
      </c>
      <c r="K20" s="17">
        <f t="shared" si="2"/>
        <v>0</v>
      </c>
      <c r="L20" s="15" t="s">
        <v>12</v>
      </c>
      <c r="M20" s="16" t="s">
        <v>12</v>
      </c>
      <c r="N20" s="17" t="str">
        <f t="shared" si="3"/>
        <v>3</v>
      </c>
      <c r="O20" s="15" t="s">
        <v>2</v>
      </c>
      <c r="P20" s="16" t="s">
        <v>2</v>
      </c>
      <c r="Q20" s="17">
        <f t="shared" si="4"/>
        <v>0</v>
      </c>
      <c r="R20" s="15" t="s">
        <v>96</v>
      </c>
      <c r="S20" s="16" t="s">
        <v>95</v>
      </c>
      <c r="T20" s="17">
        <f t="shared" si="5"/>
        <v>0</v>
      </c>
      <c r="U20" s="15" t="s">
        <v>2</v>
      </c>
      <c r="V20" s="16" t="s">
        <v>96</v>
      </c>
      <c r="W20" s="17">
        <f t="shared" si="12"/>
        <v>8</v>
      </c>
      <c r="X20" s="15" t="s">
        <v>95</v>
      </c>
      <c r="Y20" s="16" t="s">
        <v>96</v>
      </c>
      <c r="Z20" s="17" t="str">
        <f t="shared" si="6"/>
        <v>2</v>
      </c>
      <c r="AA20" s="15" t="s">
        <v>12</v>
      </c>
      <c r="AB20" s="16" t="s">
        <v>95</v>
      </c>
      <c r="AC20" s="17" t="str">
        <f t="shared" si="7"/>
        <v>5</v>
      </c>
      <c r="AD20" s="24"/>
      <c r="AE20" s="22"/>
      <c r="AF20" s="17"/>
      <c r="AG20" s="18">
        <f t="shared" si="13"/>
        <v>21</v>
      </c>
      <c r="AH20" s="19">
        <f>'33.Spieltag'!AI20</f>
        <v>522</v>
      </c>
      <c r="AI20" s="20">
        <f t="shared" si="9"/>
        <v>543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6</v>
      </c>
      <c r="B21" s="18" t="str">
        <f>'1.Spieltag'!B21</f>
        <v>Master1</v>
      </c>
      <c r="C21" s="15" t="s">
        <v>97</v>
      </c>
      <c r="D21" s="16" t="s">
        <v>95</v>
      </c>
      <c r="E21" s="17" t="str">
        <f t="shared" si="11"/>
        <v>3</v>
      </c>
      <c r="F21" s="15" t="s">
        <v>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>
        <f t="shared" si="2"/>
        <v>0</v>
      </c>
      <c r="L21" s="15" t="s">
        <v>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12</v>
      </c>
      <c r="S21" s="16" t="s">
        <v>95</v>
      </c>
      <c r="T21" s="17" t="str">
        <f t="shared" si="5"/>
        <v>2</v>
      </c>
      <c r="U21" s="15" t="s">
        <v>2</v>
      </c>
      <c r="V21" s="16" t="s">
        <v>96</v>
      </c>
      <c r="W21" s="17">
        <f t="shared" si="12"/>
        <v>8</v>
      </c>
      <c r="X21" s="15" t="s">
        <v>95</v>
      </c>
      <c r="Y21" s="16" t="s">
        <v>95</v>
      </c>
      <c r="Z21" s="17">
        <f t="shared" si="6"/>
        <v>0</v>
      </c>
      <c r="AA21" s="15" t="s">
        <v>12</v>
      </c>
      <c r="AB21" s="16" t="s">
        <v>96</v>
      </c>
      <c r="AC21" s="17" t="str">
        <f t="shared" si="7"/>
        <v>2</v>
      </c>
      <c r="AD21" s="24"/>
      <c r="AE21" s="22"/>
      <c r="AF21" s="17"/>
      <c r="AG21" s="18">
        <f t="shared" si="13"/>
        <v>15</v>
      </c>
      <c r="AH21" s="19">
        <f>'33.Spieltag'!AI21</f>
        <v>560</v>
      </c>
      <c r="AI21" s="20">
        <f t="shared" si="9"/>
        <v>575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0"/>
        <v>5</v>
      </c>
      <c r="B22" s="18" t="str">
        <f>'1.Spieltag'!B22</f>
        <v>Mike04</v>
      </c>
      <c r="C22" s="15" t="s">
        <v>2</v>
      </c>
      <c r="D22" s="16" t="s">
        <v>96</v>
      </c>
      <c r="E22" s="17" t="str">
        <f t="shared" si="11"/>
        <v>5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95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96</v>
      </c>
      <c r="S22" s="16" t="s">
        <v>12</v>
      </c>
      <c r="T22" s="17">
        <f t="shared" si="5"/>
        <v>0</v>
      </c>
      <c r="U22" s="15" t="s">
        <v>12</v>
      </c>
      <c r="V22" s="16" t="s">
        <v>96</v>
      </c>
      <c r="W22" s="17">
        <f t="shared" si="12"/>
        <v>8</v>
      </c>
      <c r="X22" s="15" t="s">
        <v>12</v>
      </c>
      <c r="Y22" s="16" t="s">
        <v>95</v>
      </c>
      <c r="Z22" s="17" t="str">
        <f t="shared" si="6"/>
        <v>2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3"/>
        <v>17</v>
      </c>
      <c r="AH22" s="19">
        <f>'33.Spieltag'!AI22</f>
        <v>562</v>
      </c>
      <c r="AI22" s="20">
        <f t="shared" si="9"/>
        <v>579</v>
      </c>
      <c r="AJ22" s="21">
        <f t="shared" si="10"/>
        <v>5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'33.Spieltag'!AI23</f>
        <v>290</v>
      </c>
      <c r="AI23" s="20">
        <f t="shared" si="9"/>
        <v>290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1"/>
        <v>2</v>
      </c>
      <c r="F24" s="15" t="s">
        <v>12</v>
      </c>
      <c r="G24" s="16" t="s">
        <v>96</v>
      </c>
      <c r="H24" s="17">
        <f t="shared" si="1"/>
        <v>0</v>
      </c>
      <c r="I24" s="15" t="s">
        <v>12</v>
      </c>
      <c r="J24" s="16" t="s">
        <v>2</v>
      </c>
      <c r="K24" s="17" t="str">
        <f t="shared" si="2"/>
        <v>3</v>
      </c>
      <c r="L24" s="15" t="s">
        <v>12</v>
      </c>
      <c r="M24" s="16" t="s">
        <v>12</v>
      </c>
      <c r="N24" s="17" t="str">
        <f t="shared" si="3"/>
        <v>3</v>
      </c>
      <c r="O24" s="15" t="s">
        <v>12</v>
      </c>
      <c r="P24" s="16" t="s">
        <v>95</v>
      </c>
      <c r="Q24" s="17">
        <f t="shared" si="4"/>
        <v>0</v>
      </c>
      <c r="R24" s="15" t="s">
        <v>96</v>
      </c>
      <c r="S24" s="16" t="s">
        <v>96</v>
      </c>
      <c r="T24" s="17">
        <f t="shared" si="5"/>
        <v>0</v>
      </c>
      <c r="U24" s="15" t="s">
        <v>12</v>
      </c>
      <c r="V24" s="16" t="s">
        <v>96</v>
      </c>
      <c r="W24" s="17">
        <f t="shared" si="12"/>
        <v>8</v>
      </c>
      <c r="X24" s="15" t="s">
        <v>96</v>
      </c>
      <c r="Y24" s="16" t="s">
        <v>95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16</v>
      </c>
      <c r="AH24" s="19">
        <f>'33.Spieltag'!AI24</f>
        <v>508</v>
      </c>
      <c r="AI24" s="20">
        <f t="shared" ref="AI24:AI26" si="15">AG24+AH24</f>
        <v>524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ref="A25:A26" si="16">AJ25</f>
        <v>8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>
        <f t="shared" si="2"/>
        <v>0</v>
      </c>
      <c r="L25" s="15" t="s">
        <v>2</v>
      </c>
      <c r="M25" s="16" t="s">
        <v>96</v>
      </c>
      <c r="N25" s="17">
        <f t="shared" si="3"/>
        <v>0</v>
      </c>
      <c r="O25" s="15" t="s">
        <v>12</v>
      </c>
      <c r="P25" s="16" t="s">
        <v>12</v>
      </c>
      <c r="Q25" s="17">
        <f t="shared" si="4"/>
        <v>0</v>
      </c>
      <c r="R25" s="15" t="s">
        <v>95</v>
      </c>
      <c r="S25" s="16" t="s">
        <v>12</v>
      </c>
      <c r="T25" s="17">
        <f t="shared" si="5"/>
        <v>0</v>
      </c>
      <c r="U25" s="15" t="s">
        <v>12</v>
      </c>
      <c r="V25" s="16" t="s">
        <v>96</v>
      </c>
      <c r="W25" s="17">
        <f t="shared" si="12"/>
        <v>8</v>
      </c>
      <c r="X25" s="15" t="s">
        <v>95</v>
      </c>
      <c r="Y25" s="16" t="s">
        <v>96</v>
      </c>
      <c r="Z25" s="17" t="str">
        <f t="shared" si="6"/>
        <v>2</v>
      </c>
      <c r="AA25" s="15" t="s">
        <v>12</v>
      </c>
      <c r="AB25" s="16" t="s">
        <v>95</v>
      </c>
      <c r="AC25" s="17" t="str">
        <f t="shared" si="7"/>
        <v>5</v>
      </c>
      <c r="AD25" s="24"/>
      <c r="AE25" s="22"/>
      <c r="AF25" s="17"/>
      <c r="AG25" s="18">
        <f t="shared" si="14"/>
        <v>17</v>
      </c>
      <c r="AH25" s="19">
        <f>'33.Spieltag'!AI25</f>
        <v>553</v>
      </c>
      <c r="AI25" s="20">
        <f t="shared" si="15"/>
        <v>570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6"/>
        <v>18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/>
      <c r="J26" s="16"/>
      <c r="K26" s="17"/>
      <c r="L26" s="15"/>
      <c r="M26" s="16"/>
      <c r="N26" s="17"/>
      <c r="O26" s="15"/>
      <c r="P26" s="16"/>
      <c r="Q26" s="17"/>
      <c r="R26" s="15"/>
      <c r="S26" s="16"/>
      <c r="T26" s="17"/>
      <c r="U26" s="15"/>
      <c r="V26" s="16"/>
      <c r="W26" s="17"/>
      <c r="X26" s="15"/>
      <c r="Y26" s="16"/>
      <c r="Z26" s="17"/>
      <c r="AA26" s="15"/>
      <c r="AB26" s="16"/>
      <c r="AC26" s="17"/>
      <c r="AD26" s="24"/>
      <c r="AE26" s="22"/>
      <c r="AF26" s="17"/>
      <c r="AG26" s="18">
        <f t="shared" si="14"/>
        <v>0</v>
      </c>
      <c r="AH26" s="19">
        <f>'33.Spieltag'!AI26</f>
        <v>477</v>
      </c>
      <c r="AI26" s="20">
        <f t="shared" si="15"/>
        <v>477</v>
      </c>
      <c r="AJ26" s="21">
        <f t="shared" si="10"/>
        <v>18</v>
      </c>
      <c r="AK26" s="1"/>
    </row>
    <row r="27" spans="1:37" ht="28.15" customHeight="1" thickBot="1" x14ac:dyDescent="0.25">
      <c r="A27" s="25">
        <f t="shared" ref="A27:A33" si="17">AJ27</f>
        <v>23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18">E27+H27+K27+N27+Q27+T27+W27+Z27+AC27+AF27</f>
        <v>0</v>
      </c>
      <c r="AH27" s="19">
        <f>'33.Spieltag'!AI27</f>
        <v>414</v>
      </c>
      <c r="AI27" s="20">
        <f t="shared" ref="AI27:AI32" si="19">AG27+AH27</f>
        <v>414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17"/>
        <v>24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ref="E28:E32" si="20">IF(OR(EXACT($C$7,C28)*(EXACT($D$7,D28)))=TRUE,$AN$9,IF(($D$7-$C$7=D28-C28),$AN$8,IF(OR(EXACT($C$7&gt;$D$7,C28&gt;D28)*EXACT($C$7=$D$7,C28=D28)*EXACT($C$7&lt;$D$7,C28&lt;D28)),$AN$7,0)))</f>
        <v>2</v>
      </c>
      <c r="F28" s="15" t="s">
        <v>12</v>
      </c>
      <c r="G28" s="16" t="s">
        <v>96</v>
      </c>
      <c r="H28" s="17">
        <f t="shared" ref="H28:H32" si="21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96</v>
      </c>
      <c r="K28" s="17">
        <f t="shared" ref="K28:K32" si="22">IF(OR(EXACT($I$7,I28)*(EXACT($J$7,J28)))=TRUE,$AN$9,IF(($J$7-$I$7=J28-I28),$AN$8,IF(OR(EXACT($I$7&gt;$J$7,I28&gt;J28)*EXACT($I$7=$J$7,I28=J28)*EXACT($I$7&lt;$J$7,I28&lt;J28)),$AN$7,0)))</f>
        <v>0</v>
      </c>
      <c r="L28" s="15" t="s">
        <v>12</v>
      </c>
      <c r="M28" s="16" t="s">
        <v>95</v>
      </c>
      <c r="N28" s="17">
        <f t="shared" ref="N28:N32" si="23">IF(OR(EXACT($L$7,L28)*(EXACT($M$7,M28)))=TRUE,$AN$9,IF(($M$7-$L$7=M28-L28),$AN$8,IF(OR(EXACT($L$7&gt;$M$7,L28&gt;M28)*EXACT($L$7=$M$7,L28=M28)*EXACT($L$7&lt;$M$7,L28&lt;M28)),$AN$7,0)))</f>
        <v>0</v>
      </c>
      <c r="O28" s="15" t="s">
        <v>95</v>
      </c>
      <c r="P28" s="16" t="s">
        <v>12</v>
      </c>
      <c r="Q28" s="17" t="str">
        <f t="shared" ref="Q28:Q32" si="24">IF(OR(EXACT($O$7,O28)*(EXACT($P$7,P28)))=TRUE,$AN$9,IF(($P$7-$O$7=P28-O28),$AN$8,IF(OR(EXACT($O$7&gt;$P$7,O28&gt;P28)*EXACT($O$7=$P$7,O28=P28)*EXACT($O$7&lt;$P$7,O28&lt;P28)),$AN$7,0)))</f>
        <v>2</v>
      </c>
      <c r="R28" s="15" t="s">
        <v>96</v>
      </c>
      <c r="S28" s="16" t="s">
        <v>95</v>
      </c>
      <c r="T28" s="17">
        <f t="shared" ref="T28:T32" si="25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si="12"/>
        <v>12</v>
      </c>
      <c r="X28" s="15" t="s">
        <v>96</v>
      </c>
      <c r="Y28" s="16" t="s">
        <v>95</v>
      </c>
      <c r="Z28" s="17">
        <f t="shared" ref="Z28:Z32" si="26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ref="AC28:AC32" si="27">IF(OR(EXACT($AA$7,AA28)*(EXACT($AB$7,AB28)))=TRUE,$AN$9,IF(($AB$7-$AA$7=AB28-AA28),$AN$8,IF(OR(EXACT($AA$7&gt;$AB$7,AA28&gt;AB28)*EXACT($AA$7=$AB$7,AA28=AB28)*EXACT($AA$7&lt;$AB$7,AA28&lt;AB28)),$AN$7,0)))</f>
        <v>0</v>
      </c>
      <c r="AD28" s="24"/>
      <c r="AE28" s="22"/>
      <c r="AF28" s="17"/>
      <c r="AG28" s="18">
        <f t="shared" si="18"/>
        <v>16</v>
      </c>
      <c r="AH28" s="19">
        <f>'33.Spieltag'!AI28</f>
        <v>389</v>
      </c>
      <c r="AI28" s="20">
        <f t="shared" si="19"/>
        <v>405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7"/>
        <v>3</v>
      </c>
      <c r="B29" s="18" t="str">
        <f>'1.Spieltag'!B29</f>
        <v>shiny</v>
      </c>
      <c r="C29" s="15" t="s">
        <v>97</v>
      </c>
      <c r="D29" s="16" t="s">
        <v>95</v>
      </c>
      <c r="E29" s="17" t="str">
        <f t="shared" si="20"/>
        <v>3</v>
      </c>
      <c r="F29" s="15" t="s">
        <v>12</v>
      </c>
      <c r="G29" s="16" t="s">
        <v>95</v>
      </c>
      <c r="H29" s="17">
        <f t="shared" si="21"/>
        <v>0</v>
      </c>
      <c r="I29" s="15" t="s">
        <v>12</v>
      </c>
      <c r="J29" s="16" t="s">
        <v>95</v>
      </c>
      <c r="K29" s="17">
        <f t="shared" si="22"/>
        <v>0</v>
      </c>
      <c r="L29" s="15" t="s">
        <v>12</v>
      </c>
      <c r="M29" s="16" t="s">
        <v>95</v>
      </c>
      <c r="N29" s="17">
        <f t="shared" si="23"/>
        <v>0</v>
      </c>
      <c r="O29" s="15" t="s">
        <v>95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2</v>
      </c>
      <c r="U29" s="15" t="s">
        <v>2</v>
      </c>
      <c r="V29" s="16" t="s">
        <v>95</v>
      </c>
      <c r="W29" s="17">
        <f t="shared" si="12"/>
        <v>8</v>
      </c>
      <c r="X29" s="15" t="s">
        <v>95</v>
      </c>
      <c r="Y29" s="16" t="s">
        <v>12</v>
      </c>
      <c r="Z29" s="17">
        <f t="shared" si="26"/>
        <v>0</v>
      </c>
      <c r="AA29" s="15" t="s">
        <v>95</v>
      </c>
      <c r="AB29" s="16" t="s">
        <v>95</v>
      </c>
      <c r="AC29" s="17">
        <f t="shared" si="27"/>
        <v>0</v>
      </c>
      <c r="AD29" s="24"/>
      <c r="AE29" s="22"/>
      <c r="AF29" s="17"/>
      <c r="AG29" s="18">
        <f t="shared" si="18"/>
        <v>13</v>
      </c>
      <c r="AH29" s="19">
        <f>'33.Spieltag'!AI29</f>
        <v>591</v>
      </c>
      <c r="AI29" s="20">
        <f t="shared" si="19"/>
        <v>604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7"/>
        <v>19</v>
      </c>
      <c r="B30" s="18" t="str">
        <f>'1.Spieltag'!B30</f>
        <v>Silfa04</v>
      </c>
      <c r="C30" s="15" t="s">
        <v>2</v>
      </c>
      <c r="D30" s="16" t="s">
        <v>96</v>
      </c>
      <c r="E30" s="17" t="str">
        <f t="shared" si="20"/>
        <v>5</v>
      </c>
      <c r="F30" s="15" t="s">
        <v>96</v>
      </c>
      <c r="G30" s="16" t="s">
        <v>12</v>
      </c>
      <c r="H30" s="17" t="str">
        <f t="shared" si="21"/>
        <v>2</v>
      </c>
      <c r="I30" s="15" t="s">
        <v>12</v>
      </c>
      <c r="J30" s="16" t="s">
        <v>12</v>
      </c>
      <c r="K30" s="17">
        <f t="shared" si="22"/>
        <v>0</v>
      </c>
      <c r="L30" s="15" t="s">
        <v>95</v>
      </c>
      <c r="M30" s="16" t="s">
        <v>96</v>
      </c>
      <c r="N30" s="17">
        <f t="shared" si="23"/>
        <v>0</v>
      </c>
      <c r="O30" s="15" t="s">
        <v>12</v>
      </c>
      <c r="P30" s="16" t="s">
        <v>95</v>
      </c>
      <c r="Q30" s="17">
        <f t="shared" si="24"/>
        <v>0</v>
      </c>
      <c r="R30" s="15" t="s">
        <v>96</v>
      </c>
      <c r="S30" s="16" t="s">
        <v>95</v>
      </c>
      <c r="T30" s="17">
        <f t="shared" si="25"/>
        <v>0</v>
      </c>
      <c r="U30" s="15" t="s">
        <v>2</v>
      </c>
      <c r="V30" s="16" t="s">
        <v>95</v>
      </c>
      <c r="W30" s="17">
        <f t="shared" si="12"/>
        <v>8</v>
      </c>
      <c r="X30" s="15" t="s">
        <v>12</v>
      </c>
      <c r="Y30" s="16" t="s">
        <v>12</v>
      </c>
      <c r="Z30" s="17">
        <f t="shared" si="26"/>
        <v>0</v>
      </c>
      <c r="AA30" s="15" t="s">
        <v>2</v>
      </c>
      <c r="AB30" s="16" t="s">
        <v>12</v>
      </c>
      <c r="AC30" s="17" t="str">
        <f t="shared" si="27"/>
        <v>3</v>
      </c>
      <c r="AD30" s="24"/>
      <c r="AE30" s="22"/>
      <c r="AF30" s="17"/>
      <c r="AG30" s="18">
        <f t="shared" si="18"/>
        <v>18</v>
      </c>
      <c r="AH30" s="19">
        <f>'33.Spieltag'!AI30</f>
        <v>445</v>
      </c>
      <c r="AI30" s="20">
        <f t="shared" si="19"/>
        <v>463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7"/>
        <v>9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20"/>
        <v>2</v>
      </c>
      <c r="F31" s="15" t="s">
        <v>95</v>
      </c>
      <c r="G31" s="16" t="s">
        <v>95</v>
      </c>
      <c r="H31" s="17">
        <f t="shared" si="21"/>
        <v>0</v>
      </c>
      <c r="I31" s="15" t="s">
        <v>12</v>
      </c>
      <c r="J31" s="16" t="s">
        <v>95</v>
      </c>
      <c r="K31" s="17">
        <f t="shared" si="22"/>
        <v>0</v>
      </c>
      <c r="L31" s="15" t="s">
        <v>12</v>
      </c>
      <c r="M31" s="16" t="s">
        <v>96</v>
      </c>
      <c r="N31" s="17">
        <f t="shared" si="23"/>
        <v>0</v>
      </c>
      <c r="O31" s="15" t="s">
        <v>12</v>
      </c>
      <c r="P31" s="16" t="s">
        <v>96</v>
      </c>
      <c r="Q31" s="17">
        <f t="shared" si="24"/>
        <v>0</v>
      </c>
      <c r="R31" s="15" t="s">
        <v>95</v>
      </c>
      <c r="S31" s="16" t="s">
        <v>12</v>
      </c>
      <c r="T31" s="17">
        <f t="shared" si="25"/>
        <v>0</v>
      </c>
      <c r="U31" s="15" t="s">
        <v>2</v>
      </c>
      <c r="V31" s="16" t="s">
        <v>95</v>
      </c>
      <c r="W31" s="17">
        <f t="shared" si="12"/>
        <v>8</v>
      </c>
      <c r="X31" s="15" t="s">
        <v>12</v>
      </c>
      <c r="Y31" s="16" t="s">
        <v>96</v>
      </c>
      <c r="Z31" s="17" t="str">
        <f t="shared" si="26"/>
        <v>2</v>
      </c>
      <c r="AA31" s="15" t="s">
        <v>12</v>
      </c>
      <c r="AB31" s="16" t="s">
        <v>95</v>
      </c>
      <c r="AC31" s="17" t="str">
        <f t="shared" si="27"/>
        <v>5</v>
      </c>
      <c r="AD31" s="24"/>
      <c r="AE31" s="22"/>
      <c r="AF31" s="17"/>
      <c r="AG31" s="18">
        <f t="shared" si="18"/>
        <v>17</v>
      </c>
      <c r="AH31" s="19">
        <f>'33.Spieltag'!AI31</f>
        <v>547</v>
      </c>
      <c r="AI31" s="20">
        <f t="shared" si="19"/>
        <v>564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17"/>
        <v>21</v>
      </c>
      <c r="B32" s="18" t="str">
        <f>'1.Spieltag'!B32</f>
        <v>Th. Bülles</v>
      </c>
      <c r="C32" s="15" t="s">
        <v>12</v>
      </c>
      <c r="D32" s="16" t="s">
        <v>96</v>
      </c>
      <c r="E32" s="17" t="str">
        <f t="shared" si="20"/>
        <v>2</v>
      </c>
      <c r="F32" s="15" t="s">
        <v>95</v>
      </c>
      <c r="G32" s="16" t="s">
        <v>95</v>
      </c>
      <c r="H32" s="17">
        <f t="shared" si="21"/>
        <v>0</v>
      </c>
      <c r="I32" s="15" t="s">
        <v>12</v>
      </c>
      <c r="J32" s="16" t="s">
        <v>95</v>
      </c>
      <c r="K32" s="17">
        <f t="shared" si="22"/>
        <v>0</v>
      </c>
      <c r="L32" s="15" t="s">
        <v>95</v>
      </c>
      <c r="M32" s="16" t="s">
        <v>95</v>
      </c>
      <c r="N32" s="17" t="str">
        <f t="shared" si="23"/>
        <v>3</v>
      </c>
      <c r="O32" s="15" t="s">
        <v>95</v>
      </c>
      <c r="P32" s="16" t="s">
        <v>12</v>
      </c>
      <c r="Q32" s="17" t="str">
        <f t="shared" si="24"/>
        <v>2</v>
      </c>
      <c r="R32" s="15" t="s">
        <v>95</v>
      </c>
      <c r="S32" s="16" t="s">
        <v>12</v>
      </c>
      <c r="T32" s="17">
        <f t="shared" si="25"/>
        <v>0</v>
      </c>
      <c r="U32" s="15" t="s">
        <v>97</v>
      </c>
      <c r="V32" s="16" t="s">
        <v>96</v>
      </c>
      <c r="W32" s="17">
        <f t="shared" si="12"/>
        <v>8</v>
      </c>
      <c r="X32" s="15" t="s">
        <v>95</v>
      </c>
      <c r="Y32" s="16" t="s">
        <v>95</v>
      </c>
      <c r="Z32" s="17">
        <f t="shared" si="26"/>
        <v>0</v>
      </c>
      <c r="AA32" s="15" t="s">
        <v>12</v>
      </c>
      <c r="AB32" s="16" t="s">
        <v>95</v>
      </c>
      <c r="AC32" s="17" t="str">
        <f t="shared" si="27"/>
        <v>5</v>
      </c>
      <c r="AD32" s="24"/>
      <c r="AE32" s="22"/>
      <c r="AF32" s="17"/>
      <c r="AG32" s="18">
        <f t="shared" si="18"/>
        <v>20</v>
      </c>
      <c r="AH32" s="19">
        <f>'33.Spieltag'!AI32</f>
        <v>427</v>
      </c>
      <c r="AI32" s="20">
        <f t="shared" si="19"/>
        <v>447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7"/>
        <v>11</v>
      </c>
      <c r="B33" s="18" t="str">
        <f>'1.Spieltag'!B33</f>
        <v>UltraGE</v>
      </c>
      <c r="C33" s="15" t="s">
        <v>97</v>
      </c>
      <c r="D33" s="16" t="s">
        <v>96</v>
      </c>
      <c r="E33" s="17" t="str">
        <f t="shared" ref="E33" si="28">IF(OR(EXACT($C$7,C33)*(EXACT($D$7,D33)))=TRUE,$AN$9,IF(($D$7-$C$7=D33-C33),$AN$8,IF(OR(EXACT($C$7&gt;$D$7,C33&gt;D33)*EXACT($C$7=$D$7,C33=D33)*EXACT($C$7&lt;$D$7,C33&lt;D33)),$AN$7,0)))</f>
        <v>2</v>
      </c>
      <c r="F33" s="15" t="s">
        <v>95</v>
      </c>
      <c r="G33" s="16" t="s">
        <v>12</v>
      </c>
      <c r="H33" s="17" t="str">
        <f t="shared" ref="H33" si="29">IF(OR(EXACT($F$7,F33)*(EXACT($G$7,G33)))=TRUE,$AN$9,IF(($G$7-$F$7=G33-F33),$AN$8,IF(OR(EXACT($F$7&gt;$G$7,F33&gt;G33)*EXACT($F$7=$G$7,F33=G33)*EXACT($F$7&lt;$G$7,F33&lt;G33)),$AN$7,0)))</f>
        <v>3</v>
      </c>
      <c r="I33" s="15" t="s">
        <v>95</v>
      </c>
      <c r="J33" s="16" t="s">
        <v>12</v>
      </c>
      <c r="K33" s="17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5" t="s">
        <v>2</v>
      </c>
      <c r="M33" s="16" t="s">
        <v>95</v>
      </c>
      <c r="N33" s="17">
        <f t="shared" ref="N33" si="31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12</v>
      </c>
      <c r="Q33" s="17">
        <f t="shared" ref="Q33" si="32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>
        <f t="shared" si="12"/>
        <v>8</v>
      </c>
      <c r="X33" s="15" t="s">
        <v>12</v>
      </c>
      <c r="Y33" s="16" t="s">
        <v>95</v>
      </c>
      <c r="Z33" s="17" t="str">
        <f t="shared" ref="Z33" si="34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95</v>
      </c>
      <c r="AC33" s="17" t="str">
        <f t="shared" ref="AC33" si="35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6">E33+H33+K33+N33+Q33+T33+W33+Z33+AC33+AF33</f>
        <v>25</v>
      </c>
      <c r="AH33" s="19">
        <f>'33.Spieltag'!AI33</f>
        <v>534</v>
      </c>
      <c r="AI33" s="20">
        <f t="shared" ref="AI33" si="37">AG33+AH33</f>
        <v>559</v>
      </c>
      <c r="AJ33" s="21">
        <f t="shared" ref="AJ33" si="38">RANK(AI33,$AI$8:$AI$53)</f>
        <v>11</v>
      </c>
      <c r="AK33" s="1"/>
    </row>
    <row r="34" spans="1:37" ht="28.15" customHeight="1" thickBot="1" x14ac:dyDescent="0.25">
      <c r="A34" s="25">
        <f t="shared" ref="A34" si="39">AJ34</f>
        <v>25</v>
      </c>
      <c r="B34" s="18" t="str">
        <f>'1.Spieltag'!B34</f>
        <v>Archie04</v>
      </c>
      <c r="C34" s="15" t="s">
        <v>2</v>
      </c>
      <c r="D34" s="16" t="s">
        <v>95</v>
      </c>
      <c r="E34" s="17" t="str">
        <f t="shared" ref="E34" si="40">IF(OR(EXACT($C$7,C34)*(EXACT($D$7,D34)))=TRUE,$AN$9,IF(($D$7-$C$7=D34-C34),$AN$8,IF(OR(EXACT($C$7&gt;$D$7,C34&gt;D34)*EXACT($C$7=$D$7,C34=D34)*EXACT($C$7&lt;$D$7,C34&lt;D34)),$AN$7,0)))</f>
        <v>2</v>
      </c>
      <c r="F34" s="15" t="s">
        <v>12</v>
      </c>
      <c r="G34" s="16" t="s">
        <v>12</v>
      </c>
      <c r="H34" s="17">
        <f t="shared" ref="H34" si="41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2</v>
      </c>
      <c r="K34" s="17">
        <f t="shared" ref="K34" si="42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2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 t="str">
        <f t="shared" ref="T34" si="45">IF(OR(EXACT($R$7,R34)*(EXACT($S$7,S34)))=TRUE,$AN$9,IF(($S$7-$R$7=S34-R34),$AN$8,IF(OR(EXACT($R$7&gt;$S$7,R34&gt;S34)*EXACT($R$7=$S$7,R34=S34)*EXACT($R$7&lt;$S$7,R34&lt;S34)),$AN$7,0)))</f>
        <v>2</v>
      </c>
      <c r="U34" s="15" t="s">
        <v>97</v>
      </c>
      <c r="V34" s="16" t="s">
        <v>95</v>
      </c>
      <c r="W34" s="17">
        <f t="shared" si="12"/>
        <v>8</v>
      </c>
      <c r="X34" s="15" t="s">
        <v>12</v>
      </c>
      <c r="Y34" s="16" t="s">
        <v>95</v>
      </c>
      <c r="Z34" s="17" t="str">
        <f t="shared" ref="Z34" si="46">IF(OR(EXACT($X$7,X34)*(EXACT($Y$7,Y34)))=TRUE,$AN$9,IF(($Y$7-$X$7=Y34-X34),$AN$8,IF(OR(EXACT($X$7&gt;$Y$7,X34&gt;Y34)*EXACT($X$7=$Y$7,X34=Y34)*EXACT($X$7&lt;$Y$7,X34&lt;Y34)),$AN$7,0)))</f>
        <v>2</v>
      </c>
      <c r="AA34" s="15" t="s">
        <v>97</v>
      </c>
      <c r="AB34" s="16" t="s">
        <v>97</v>
      </c>
      <c r="AC34" s="17">
        <f t="shared" ref="AC34" si="47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8">E34+H34+K34+N34+Q34+T34+W34+Z34+AC34+AF34</f>
        <v>14</v>
      </c>
      <c r="AH34" s="19">
        <f>'33.Spieltag'!AI34</f>
        <v>306</v>
      </c>
      <c r="AI34" s="20">
        <f t="shared" ref="AI34" si="49">AG34+AH34</f>
        <v>320</v>
      </c>
      <c r="AJ34" s="21">
        <f t="shared" ref="AJ34" si="50">RANK(AI34,$AI$8:$AI$53)</f>
        <v>25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" priority="1">
      <formula>($AG8&gt;40)</formula>
    </cfRule>
  </conditionalFormatting>
  <conditionalFormatting sqref="C4 I4 L4 O4 L6 X6">
    <cfRule type="cellIs" dxfId="5" priority="4" operator="equal">
      <formula>"Schalke 04"</formula>
    </cfRule>
  </conditionalFormatting>
  <conditionalFormatting sqref="F4 R4 U4 X4 AA4 C6 F6 I6 O6 R6 U6 AA6">
    <cfRule type="cellIs" dxfId="4" priority="3" operator="equal">
      <formula>"Schalke 04"</formula>
    </cfRule>
  </conditionalFormatting>
  <conditionalFormatting sqref="AD1:AF6">
    <cfRule type="cellIs" dxfId="3" priority="41" operator="equal">
      <formula>"Schalke 04"</formula>
    </cfRule>
  </conditionalFormatting>
  <conditionalFormatting sqref="AG1:AG1048576">
    <cfRule type="top10" dxfId="2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X3" activePane="bottomRight" state="frozen"/>
      <selection activeCell="AU6" sqref="AU6"/>
      <selection pane="topRight" activeCell="AU6" sqref="AU6"/>
      <selection pane="bottomLeft" activeCell="AU6" sqref="AU6"/>
      <selection pane="bottomRight" activeCell="AK24" sqref="AK24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11.140625" bestFit="1" customWidth="1"/>
    <col min="59" max="59" width="8.28515625" bestFit="1" customWidth="1"/>
    <col min="60" max="60" width="9.2851562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  <c r="BC1" t="s">
        <v>116</v>
      </c>
      <c r="BN1" t="s">
        <v>108</v>
      </c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  <c r="BC2" s="87" t="s">
        <v>52</v>
      </c>
      <c r="BD2" s="42" t="s">
        <v>48</v>
      </c>
      <c r="BE2" s="75" t="s">
        <v>88</v>
      </c>
      <c r="BF2" s="42" t="s">
        <v>48</v>
      </c>
      <c r="BG2" s="75" t="s">
        <v>88</v>
      </c>
      <c r="BH2" s="42" t="s">
        <v>48</v>
      </c>
      <c r="BI2" s="75" t="s">
        <v>88</v>
      </c>
      <c r="BN2" s="87" t="s">
        <v>52</v>
      </c>
      <c r="BO2" s="42" t="s">
        <v>48</v>
      </c>
      <c r="BP2" s="75" t="s">
        <v>88</v>
      </c>
      <c r="BQ2" s="42" t="s">
        <v>48</v>
      </c>
      <c r="BR2" s="75" t="s">
        <v>88</v>
      </c>
      <c r="BS2" s="42" t="s">
        <v>48</v>
      </c>
      <c r="BT2" s="75" t="s">
        <v>88</v>
      </c>
    </row>
    <row r="3" spans="1:72" ht="15.75" thickBot="1" x14ac:dyDescent="0.3">
      <c r="A3" s="21">
        <f>RANK($AP3,$AP$3:$AP$48)</f>
        <v>11</v>
      </c>
      <c r="B3" s="52" t="str">
        <f>'1.Spieltag'!B8</f>
        <v>ahaupt1904</v>
      </c>
      <c r="C3" s="52">
        <f>'1.Spieltag'!$AG8</f>
        <v>26</v>
      </c>
      <c r="D3" s="52">
        <f>'2.Spieltag '!$AG8</f>
        <v>3</v>
      </c>
      <c r="E3" s="52">
        <f>'3.Spieltag'!$AG8</f>
        <v>27</v>
      </c>
      <c r="F3" s="52">
        <f>'4.Spieltag'!$AG8</f>
        <v>17</v>
      </c>
      <c r="G3" s="52">
        <f>'5.Spieltag'!$AG8</f>
        <v>13</v>
      </c>
      <c r="H3" s="52">
        <f>'6.Spieltag'!$AG8</f>
        <v>17</v>
      </c>
      <c r="I3" s="52">
        <f>'7.Spieltag'!$AG8</f>
        <v>21</v>
      </c>
      <c r="J3" s="52">
        <f>'8.Spieltag'!$AG8</f>
        <v>32</v>
      </c>
      <c r="K3" s="52">
        <f>'9.Spieltag'!$AG8</f>
        <v>19</v>
      </c>
      <c r="L3" s="52">
        <f>'10.Spieltag'!$AG8</f>
        <v>21</v>
      </c>
      <c r="M3" s="52">
        <f>'11.Spieltag'!$AG8</f>
        <v>21</v>
      </c>
      <c r="N3" s="52">
        <f>'12.Spieltag'!$AG8</f>
        <v>27</v>
      </c>
      <c r="O3" s="52">
        <f>'13.Spieltag'!$AG8</f>
        <v>9</v>
      </c>
      <c r="P3" s="52">
        <f>'14.Spieltag'!$AG8</f>
        <v>24</v>
      </c>
      <c r="Q3" s="52">
        <f>'15.Spieltag'!$AG8</f>
        <v>15</v>
      </c>
      <c r="R3" s="52">
        <f>'16.Spieltag'!$AG8</f>
        <v>14</v>
      </c>
      <c r="S3" s="52">
        <f>'17.Spieltag'!$AG8</f>
        <v>8</v>
      </c>
      <c r="T3" s="52">
        <f>'18.Spieltag'!$AG8</f>
        <v>12</v>
      </c>
      <c r="U3" s="52">
        <f>'19.Spieltag'!$AG8</f>
        <v>22</v>
      </c>
      <c r="V3" s="52">
        <f>'20.Spieltag'!$AG8</f>
        <v>9</v>
      </c>
      <c r="W3" s="52">
        <f>'21.Spieltag'!$AG8</f>
        <v>12</v>
      </c>
      <c r="X3" s="52">
        <f>'22.Spieltag'!$AG8</f>
        <v>27</v>
      </c>
      <c r="Y3" s="52">
        <f>'23.Spieltag'!$AG8</f>
        <v>18</v>
      </c>
      <c r="Z3" s="52">
        <f>'24.Spieltag'!$AG8</f>
        <v>8</v>
      </c>
      <c r="AA3" s="52">
        <f>'25.Spieltag'!$AG8</f>
        <v>20</v>
      </c>
      <c r="AB3" s="52">
        <f>'26.Spieltag'!$AG8</f>
        <v>4</v>
      </c>
      <c r="AC3" s="52">
        <f>'27.Spieltag'!$AG8</f>
        <v>8</v>
      </c>
      <c r="AD3" s="52">
        <f>'28.Spieltag'!$AG8</f>
        <v>14</v>
      </c>
      <c r="AE3" s="52">
        <f>'29.Spieltag'!$AG8</f>
        <v>26</v>
      </c>
      <c r="AF3" s="52">
        <f>'30.Spieltag'!$AG8</f>
        <v>10</v>
      </c>
      <c r="AG3" s="52">
        <f>'31.Spieltag'!$AG8</f>
        <v>12</v>
      </c>
      <c r="AH3" s="52">
        <f>'32.Spieltag'!$AG8</f>
        <v>13</v>
      </c>
      <c r="AI3" s="52">
        <f>'33.Spieltag'!$AG8</f>
        <v>9</v>
      </c>
      <c r="AJ3" s="52">
        <f>'34.Spieltag'!$AG8</f>
        <v>22</v>
      </c>
      <c r="AK3" s="56">
        <f t="shared" ref="AK3" si="0">SUM(C3:AJ3)</f>
        <v>560</v>
      </c>
      <c r="AL3" s="55">
        <f t="shared" ref="AL3:AL4" si="1">SMALL($C3:$AJ3,1)</f>
        <v>3</v>
      </c>
      <c r="AM3" s="55">
        <f t="shared" ref="AM3:AM4" si="2">SMALL($C3:$AJ3,2)</f>
        <v>4</v>
      </c>
      <c r="AN3" s="55">
        <f t="shared" ref="AN3:AN4" si="3">SMALL($C3:$AJ3,3)</f>
        <v>8</v>
      </c>
      <c r="AO3" s="55">
        <f t="shared" ref="AO3:AO4" si="4">SMALL($C3:$AJ3,4)</f>
        <v>8</v>
      </c>
      <c r="AP3" s="56">
        <f t="shared" ref="AP3:AP28" si="5">AK3-AO3-AN3-AM3-AL3</f>
        <v>537</v>
      </c>
      <c r="AQ3" s="60">
        <f t="shared" ref="AQ3:AQ29" si="6">SUM(AL3:AO3)</f>
        <v>23</v>
      </c>
      <c r="AS3" s="50">
        <v>1</v>
      </c>
      <c r="AT3" s="54" t="s">
        <v>79</v>
      </c>
      <c r="AU3" s="53">
        <v>34</v>
      </c>
      <c r="AW3" s="74" t="s">
        <v>106</v>
      </c>
      <c r="BC3" s="50">
        <v>18</v>
      </c>
      <c r="BD3" s="51" t="s">
        <v>80</v>
      </c>
      <c r="BE3" s="73">
        <v>20</v>
      </c>
      <c r="BF3" s="51"/>
      <c r="BG3" s="73"/>
      <c r="BH3" s="51"/>
      <c r="BI3" s="73"/>
      <c r="BN3" s="50">
        <v>1</v>
      </c>
      <c r="BO3" s="54" t="s">
        <v>79</v>
      </c>
      <c r="BP3" s="73">
        <v>20</v>
      </c>
      <c r="BQ3" s="51"/>
      <c r="BR3" s="73"/>
      <c r="BS3" s="51"/>
      <c r="BT3" s="73"/>
    </row>
    <row r="4" spans="1:72" ht="15.75" thickBot="1" x14ac:dyDescent="0.3">
      <c r="A4" s="21">
        <f t="shared" ref="A4:A29" si="7">RANK($AP4,$AP$3:$AP$48)</f>
        <v>17</v>
      </c>
      <c r="B4" s="52" t="str">
        <f>'1.Spieltag'!B9</f>
        <v>Alexander18</v>
      </c>
      <c r="C4" s="52">
        <f>'1.Spieltag'!$AG9</f>
        <v>24</v>
      </c>
      <c r="D4" s="52">
        <f>'2.Spieltag '!$AG9</f>
        <v>2</v>
      </c>
      <c r="E4" s="52">
        <f>'3.Spieltag'!$AG9</f>
        <v>18</v>
      </c>
      <c r="F4" s="52">
        <f>'4.Spieltag'!$AG9</f>
        <v>16</v>
      </c>
      <c r="G4" s="52">
        <f>'5.Spieltag'!$AG9</f>
        <v>4</v>
      </c>
      <c r="H4" s="52">
        <f>'6.Spieltag'!$AG9</f>
        <v>29</v>
      </c>
      <c r="I4" s="52">
        <f>'7.Spieltag'!$AG9</f>
        <v>15</v>
      </c>
      <c r="J4" s="52">
        <f>'8.Spieltag'!$AG9</f>
        <v>15</v>
      </c>
      <c r="K4" s="52">
        <f>'9.Spieltag'!$AG9</f>
        <v>19</v>
      </c>
      <c r="L4" s="52">
        <f>'10.Spieltag'!$AG9</f>
        <v>17</v>
      </c>
      <c r="M4" s="52">
        <f>'11.Spieltag'!$AG9</f>
        <v>12</v>
      </c>
      <c r="N4" s="52">
        <f>'12.Spieltag'!$AG9</f>
        <v>15</v>
      </c>
      <c r="O4" s="52">
        <f>'13.Spieltag'!$AG9</f>
        <v>16</v>
      </c>
      <c r="P4" s="52">
        <f>'14.Spieltag'!$AG9</f>
        <v>15</v>
      </c>
      <c r="Q4" s="52">
        <f>'15.Spieltag'!$AG9</f>
        <v>0</v>
      </c>
      <c r="R4" s="52">
        <f>'16.Spieltag'!$AG9</f>
        <v>17</v>
      </c>
      <c r="S4" s="52">
        <f>'17.Spieltag'!$AG9</f>
        <v>13</v>
      </c>
      <c r="T4" s="52">
        <f>'18.Spieltag'!$AG9</f>
        <v>10</v>
      </c>
      <c r="U4" s="52">
        <f>'19.Spieltag'!$AG9</f>
        <v>8</v>
      </c>
      <c r="V4" s="52">
        <f>'20.Spieltag'!$AG9</f>
        <v>5</v>
      </c>
      <c r="W4" s="52">
        <f>'21.Spieltag'!$AG9</f>
        <v>7</v>
      </c>
      <c r="X4" s="52">
        <f>'22.Spieltag'!$AG9</f>
        <v>16</v>
      </c>
      <c r="Y4" s="52">
        <f>'23.Spieltag'!$AG9</f>
        <v>28</v>
      </c>
      <c r="Z4" s="52">
        <f>'24.Spieltag'!$AG9</f>
        <v>3</v>
      </c>
      <c r="AA4" s="52">
        <f>'25.Spieltag'!$AG9</f>
        <v>15</v>
      </c>
      <c r="AB4" s="52">
        <f>'26.Spieltag'!$AG9</f>
        <v>10</v>
      </c>
      <c r="AC4" s="52">
        <f>'27.Spieltag'!$AG9</f>
        <v>7</v>
      </c>
      <c r="AD4" s="52">
        <f>'28.Spieltag'!$AG9</f>
        <v>22</v>
      </c>
      <c r="AE4" s="52">
        <f>'29.Spieltag'!$AG9</f>
        <v>25</v>
      </c>
      <c r="AF4" s="52">
        <f>'30.Spieltag'!$AG9</f>
        <v>19</v>
      </c>
      <c r="AG4" s="52">
        <f>'31.Spieltag'!$AG9</f>
        <v>26</v>
      </c>
      <c r="AH4" s="52">
        <f>'32.Spieltag'!$AG9</f>
        <v>23</v>
      </c>
      <c r="AI4" s="52">
        <f>'33.Spieltag'!$AG9</f>
        <v>3</v>
      </c>
      <c r="AJ4" s="52">
        <f>'34.Spieltag'!$AG9</f>
        <v>28</v>
      </c>
      <c r="AK4" s="56">
        <f t="shared" ref="AK4" si="8">SUM(C4:AJ4)</f>
        <v>502</v>
      </c>
      <c r="AL4" s="55">
        <f t="shared" si="1"/>
        <v>0</v>
      </c>
      <c r="AM4" s="55">
        <f t="shared" si="2"/>
        <v>2</v>
      </c>
      <c r="AN4" s="55">
        <f t="shared" si="3"/>
        <v>3</v>
      </c>
      <c r="AO4" s="55">
        <f t="shared" si="4"/>
        <v>3</v>
      </c>
      <c r="AP4" s="56">
        <f t="shared" si="5"/>
        <v>494</v>
      </c>
      <c r="AQ4" s="60">
        <f t="shared" si="6"/>
        <v>8</v>
      </c>
      <c r="AS4" s="50">
        <v>2</v>
      </c>
      <c r="AT4" s="54" t="s">
        <v>73</v>
      </c>
      <c r="AU4" s="53">
        <v>16</v>
      </c>
      <c r="AW4" t="s">
        <v>89</v>
      </c>
      <c r="BC4" s="50">
        <v>19</v>
      </c>
      <c r="BD4" s="51" t="s">
        <v>118</v>
      </c>
      <c r="BE4" s="73">
        <v>20</v>
      </c>
      <c r="BF4" s="51"/>
      <c r="BG4" s="73"/>
      <c r="BH4" s="51"/>
      <c r="BI4" s="73"/>
      <c r="BN4" s="50">
        <v>2</v>
      </c>
      <c r="BO4" s="54" t="s">
        <v>73</v>
      </c>
      <c r="BP4" s="73">
        <v>20</v>
      </c>
      <c r="BQ4" s="51"/>
      <c r="BR4" s="73"/>
      <c r="BS4" s="51"/>
      <c r="BT4" s="73"/>
    </row>
    <row r="5" spans="1:72" ht="15.75" thickBot="1" x14ac:dyDescent="0.3">
      <c r="A5" s="21">
        <f t="shared" si="7"/>
        <v>1</v>
      </c>
      <c r="B5" s="52" t="str">
        <f>'1.Spieltag'!B10</f>
        <v>atschi91</v>
      </c>
      <c r="C5" s="52">
        <f>'1.Spieltag'!$AG10</f>
        <v>33</v>
      </c>
      <c r="D5" s="52">
        <f>'2.Spieltag '!$AG10</f>
        <v>2</v>
      </c>
      <c r="E5" s="52">
        <f>'3.Spieltag'!$AG10</f>
        <v>22</v>
      </c>
      <c r="F5" s="52">
        <f>'4.Spieltag'!$AG10</f>
        <v>16</v>
      </c>
      <c r="G5" s="52">
        <f>'5.Spieltag'!$AG10</f>
        <v>20</v>
      </c>
      <c r="H5" s="52">
        <f>'6.Spieltag'!$AG10</f>
        <v>17</v>
      </c>
      <c r="I5" s="52">
        <f>'7.Spieltag'!$AG10</f>
        <v>30</v>
      </c>
      <c r="J5" s="52">
        <f>'8.Spieltag'!$AG10</f>
        <v>35</v>
      </c>
      <c r="K5" s="52">
        <f>'9.Spieltag'!$AG10</f>
        <v>19</v>
      </c>
      <c r="L5" s="52">
        <f>'10.Spieltag'!$AG10</f>
        <v>19</v>
      </c>
      <c r="M5" s="52">
        <f>'11.Spieltag'!$AG10</f>
        <v>15</v>
      </c>
      <c r="N5" s="52">
        <f>'12.Spieltag'!$AG10</f>
        <v>26</v>
      </c>
      <c r="O5" s="52">
        <f>'13.Spieltag'!$AG10</f>
        <v>14</v>
      </c>
      <c r="P5" s="52">
        <f>'14.Spieltag'!$AG10</f>
        <v>24</v>
      </c>
      <c r="Q5" s="52">
        <f>'15.Spieltag'!$AG10</f>
        <v>16</v>
      </c>
      <c r="R5" s="52">
        <f>'16.Spieltag'!$AG10</f>
        <v>17</v>
      </c>
      <c r="S5" s="52">
        <f>'17.Spieltag'!$AG10</f>
        <v>10</v>
      </c>
      <c r="T5" s="52">
        <f>'18.Spieltag'!$AG10</f>
        <v>12</v>
      </c>
      <c r="U5" s="52">
        <f>'19.Spieltag'!$AG10</f>
        <v>15</v>
      </c>
      <c r="V5" s="52">
        <f>'20.Spieltag'!$AG10</f>
        <v>3</v>
      </c>
      <c r="W5" s="52">
        <f>'21.Spieltag'!$AG10</f>
        <v>12</v>
      </c>
      <c r="X5" s="52">
        <f>'22.Spieltag'!$AG10</f>
        <v>25</v>
      </c>
      <c r="Y5" s="52">
        <f>'23.Spieltag'!$AG10</f>
        <v>24</v>
      </c>
      <c r="Z5" s="52">
        <f>'24.Spieltag'!$AG10</f>
        <v>13</v>
      </c>
      <c r="AA5" s="52">
        <f>'25.Spieltag'!$AG10</f>
        <v>22</v>
      </c>
      <c r="AB5" s="52">
        <f>'26.Spieltag'!$AG10</f>
        <v>9</v>
      </c>
      <c r="AC5" s="52">
        <f>'27.Spieltag'!$AG10</f>
        <v>16</v>
      </c>
      <c r="AD5" s="52">
        <f>'28.Spieltag'!$AG10</f>
        <v>24</v>
      </c>
      <c r="AE5" s="52">
        <f>'29.Spieltag'!$AG10</f>
        <v>27</v>
      </c>
      <c r="AF5" s="52">
        <f>'30.Spieltag'!$AG10</f>
        <v>17</v>
      </c>
      <c r="AG5" s="52">
        <f>'31.Spieltag'!$AG10</f>
        <v>22</v>
      </c>
      <c r="AH5" s="52">
        <f>'32.Spieltag'!$AG10</f>
        <v>23</v>
      </c>
      <c r="AI5" s="52">
        <f>'33.Spieltag'!$AG10</f>
        <v>7</v>
      </c>
      <c r="AJ5" s="52">
        <f>'34.Spieltag'!$AG10</f>
        <v>25</v>
      </c>
      <c r="AK5" s="56">
        <f t="shared" ref="AK5:AK19" si="9">SUM(C5:AJ5)</f>
        <v>631</v>
      </c>
      <c r="AL5" s="55">
        <f t="shared" ref="AL5:AL48" si="10">SMALL($C5:$AJ5,1)</f>
        <v>2</v>
      </c>
      <c r="AM5" s="55">
        <f t="shared" ref="AM5:AM48" si="11">SMALL($C5:$AJ5,2)</f>
        <v>3</v>
      </c>
      <c r="AN5" s="55">
        <f t="shared" ref="AN5:AN48" si="12">SMALL($C5:$AJ5,3)</f>
        <v>7</v>
      </c>
      <c r="AO5" s="55">
        <f t="shared" ref="AO5:AO48" si="13">SMALL($C5:$AJ5,4)</f>
        <v>9</v>
      </c>
      <c r="AP5" s="56">
        <f t="shared" si="5"/>
        <v>610</v>
      </c>
      <c r="AQ5" s="60">
        <f t="shared" si="6"/>
        <v>21</v>
      </c>
      <c r="AS5" s="50">
        <v>3</v>
      </c>
      <c r="AT5" s="54" t="s">
        <v>75</v>
      </c>
      <c r="AU5" s="53">
        <v>34</v>
      </c>
      <c r="AW5" t="s">
        <v>90</v>
      </c>
      <c r="BC5" s="50">
        <v>20</v>
      </c>
      <c r="BD5" s="51" t="s">
        <v>73</v>
      </c>
      <c r="BE5" s="73">
        <v>20</v>
      </c>
      <c r="BF5" s="51"/>
      <c r="BG5" s="73"/>
      <c r="BH5" s="51"/>
      <c r="BI5" s="73"/>
      <c r="BN5" s="50">
        <v>3</v>
      </c>
      <c r="BO5" s="54" t="s">
        <v>75</v>
      </c>
      <c r="BP5" s="73">
        <v>20</v>
      </c>
      <c r="BQ5" s="51"/>
      <c r="BR5" s="73"/>
      <c r="BS5" s="51"/>
      <c r="BT5" s="73"/>
    </row>
    <row r="6" spans="1:72" ht="15.75" thickBot="1" x14ac:dyDescent="0.3">
      <c r="A6" s="21">
        <f t="shared" si="7"/>
        <v>4</v>
      </c>
      <c r="B6" s="52" t="str">
        <f>'1.Spieltag'!B11</f>
        <v>CathaHaupt1904</v>
      </c>
      <c r="C6" s="52">
        <f>'1.Spieltag'!$AG11</f>
        <v>24</v>
      </c>
      <c r="D6" s="52">
        <f>'2.Spieltag '!$AG11</f>
        <v>3</v>
      </c>
      <c r="E6" s="52">
        <f>'3.Spieltag'!$AG11</f>
        <v>24</v>
      </c>
      <c r="F6" s="52">
        <f>'4.Spieltag'!$AG11</f>
        <v>16</v>
      </c>
      <c r="G6" s="52">
        <f>'5.Spieltag'!$AG11</f>
        <v>5</v>
      </c>
      <c r="H6" s="52">
        <f>'6.Spieltag'!$AG11</f>
        <v>19</v>
      </c>
      <c r="I6" s="52">
        <f>'7.Spieltag'!$AG11</f>
        <v>22</v>
      </c>
      <c r="J6" s="52">
        <f>'8.Spieltag'!$AG11</f>
        <v>22</v>
      </c>
      <c r="K6" s="52">
        <f>'9.Spieltag'!$AG11</f>
        <v>19</v>
      </c>
      <c r="L6" s="52">
        <f>'10.Spieltag'!$AG11</f>
        <v>14</v>
      </c>
      <c r="M6" s="52">
        <f>'11.Spieltag'!$AG11</f>
        <v>13</v>
      </c>
      <c r="N6" s="52">
        <f>'12.Spieltag'!$AG11</f>
        <v>27</v>
      </c>
      <c r="O6" s="52">
        <f>'13.Spieltag'!$AG11</f>
        <v>13</v>
      </c>
      <c r="P6" s="52">
        <f>'14.Spieltag'!$AG11</f>
        <v>21</v>
      </c>
      <c r="Q6" s="52">
        <f>'15.Spieltag'!$AG11</f>
        <v>19</v>
      </c>
      <c r="R6" s="52">
        <f>'16.Spieltag'!$AG11</f>
        <v>13</v>
      </c>
      <c r="S6" s="52">
        <f>'17.Spieltag'!$AG11</f>
        <v>12</v>
      </c>
      <c r="T6" s="52">
        <f>'18.Spieltag'!$AG11</f>
        <v>7</v>
      </c>
      <c r="U6" s="52">
        <f>'19.Spieltag'!$AG11</f>
        <v>18</v>
      </c>
      <c r="V6" s="52">
        <f>'20.Spieltag'!$AG11</f>
        <v>2</v>
      </c>
      <c r="W6" s="52">
        <f>'21.Spieltag'!$AG11</f>
        <v>13</v>
      </c>
      <c r="X6" s="52">
        <f>'22.Spieltag'!$AG11</f>
        <v>24</v>
      </c>
      <c r="Y6" s="52">
        <f>'23.Spieltag'!$AG11</f>
        <v>24</v>
      </c>
      <c r="Z6" s="52">
        <f>'24.Spieltag'!$AG11</f>
        <v>10</v>
      </c>
      <c r="AA6" s="52">
        <f>'25.Spieltag'!$AG11</f>
        <v>29</v>
      </c>
      <c r="AB6" s="52">
        <f>'26.Spieltag'!$AG11</f>
        <v>6</v>
      </c>
      <c r="AC6" s="52">
        <f>'27.Spieltag'!$AG11</f>
        <v>9</v>
      </c>
      <c r="AD6" s="52">
        <f>'28.Spieltag'!$AG11</f>
        <v>30</v>
      </c>
      <c r="AE6" s="52">
        <f>'29.Spieltag'!$AG11</f>
        <v>23</v>
      </c>
      <c r="AF6" s="52">
        <f>'30.Spieltag'!$AG11</f>
        <v>19</v>
      </c>
      <c r="AG6" s="52">
        <f>'31.Spieltag'!$AG11</f>
        <v>33</v>
      </c>
      <c r="AH6" s="52">
        <f>'32.Spieltag'!$AG11</f>
        <v>23</v>
      </c>
      <c r="AI6" s="52">
        <f>'33.Spieltag'!$AG11</f>
        <v>7</v>
      </c>
      <c r="AJ6" s="52">
        <f>'34.Spieltag'!$AG11</f>
        <v>28</v>
      </c>
      <c r="AK6" s="49">
        <f t="shared" si="9"/>
        <v>591</v>
      </c>
      <c r="AL6" s="55">
        <f t="shared" si="10"/>
        <v>2</v>
      </c>
      <c r="AM6" s="55">
        <f t="shared" si="11"/>
        <v>3</v>
      </c>
      <c r="AN6" s="55">
        <f t="shared" si="12"/>
        <v>5</v>
      </c>
      <c r="AO6" s="55">
        <f t="shared" si="13"/>
        <v>6</v>
      </c>
      <c r="AP6" s="56">
        <f t="shared" si="5"/>
        <v>575</v>
      </c>
      <c r="AQ6" s="60">
        <f t="shared" si="6"/>
        <v>16</v>
      </c>
      <c r="AS6" s="50">
        <v>4</v>
      </c>
      <c r="AT6" s="51" t="s">
        <v>99</v>
      </c>
      <c r="AU6" s="53">
        <v>27</v>
      </c>
      <c r="BC6" s="50">
        <v>21</v>
      </c>
      <c r="BD6" s="51" t="s">
        <v>103</v>
      </c>
      <c r="BE6" s="73">
        <v>10</v>
      </c>
      <c r="BF6" s="51" t="s">
        <v>84</v>
      </c>
      <c r="BG6" s="73">
        <v>10</v>
      </c>
      <c r="BH6" s="51"/>
      <c r="BI6" s="73"/>
      <c r="BN6" s="50">
        <v>4</v>
      </c>
      <c r="BO6" s="51" t="s">
        <v>99</v>
      </c>
      <c r="BP6" s="73">
        <v>20</v>
      </c>
      <c r="BQ6" s="51"/>
      <c r="BR6" s="73"/>
      <c r="BS6" s="51"/>
      <c r="BT6" s="73"/>
    </row>
    <row r="7" spans="1:72" ht="15.75" thickBot="1" x14ac:dyDescent="0.3">
      <c r="A7" s="21">
        <f t="shared" si="7"/>
        <v>12</v>
      </c>
      <c r="B7" s="52" t="str">
        <f>'1.Spieltag'!B12</f>
        <v>Dickmeis04</v>
      </c>
      <c r="C7" s="52">
        <f>'1.Spieltag'!$AG12</f>
        <v>15</v>
      </c>
      <c r="D7" s="52">
        <f>'2.Spieltag '!$AG12</f>
        <v>10</v>
      </c>
      <c r="E7" s="52">
        <f>'3.Spieltag'!$AG12</f>
        <v>23</v>
      </c>
      <c r="F7" s="52">
        <f>'4.Spieltag'!$AG12</f>
        <v>27</v>
      </c>
      <c r="G7" s="52">
        <f>'5.Spieltag'!$AG12</f>
        <v>6</v>
      </c>
      <c r="H7" s="52">
        <f>'6.Spieltag'!$AG12</f>
        <v>28</v>
      </c>
      <c r="I7" s="52">
        <f>'7.Spieltag'!$AG12</f>
        <v>18</v>
      </c>
      <c r="J7" s="52">
        <f>'8.Spieltag'!$AG12</f>
        <v>24</v>
      </c>
      <c r="K7" s="52">
        <f>'9.Spieltag'!$AG12</f>
        <v>20</v>
      </c>
      <c r="L7" s="52">
        <f>'10.Spieltag'!$AG12</f>
        <v>14</v>
      </c>
      <c r="M7" s="52">
        <f>'11.Spieltag'!$AG12</f>
        <v>12</v>
      </c>
      <c r="N7" s="52">
        <f>'12.Spieltag'!$AG12</f>
        <v>20</v>
      </c>
      <c r="O7" s="52">
        <f>'13.Spieltag'!$AG12</f>
        <v>2</v>
      </c>
      <c r="P7" s="52">
        <f>'14.Spieltag'!$AG12</f>
        <v>22</v>
      </c>
      <c r="Q7" s="52">
        <f>'15.Spieltag'!$AG12</f>
        <v>30</v>
      </c>
      <c r="R7" s="52">
        <f>'16.Spieltag'!$AG12</f>
        <v>12</v>
      </c>
      <c r="S7" s="52">
        <f>'17.Spieltag'!$AG12</f>
        <v>19</v>
      </c>
      <c r="T7" s="52">
        <f>'18.Spieltag'!$AG12</f>
        <v>5</v>
      </c>
      <c r="U7" s="52">
        <f>'19.Spieltag'!$AG12</f>
        <v>17</v>
      </c>
      <c r="V7" s="52">
        <f>'20.Spieltag'!$AG12</f>
        <v>8</v>
      </c>
      <c r="W7" s="52">
        <f>'21.Spieltag'!$AG12</f>
        <v>5</v>
      </c>
      <c r="X7" s="52">
        <f>'22.Spieltag'!$AG12</f>
        <v>20</v>
      </c>
      <c r="Y7" s="52">
        <f>'23.Spieltag'!$AG12</f>
        <v>22</v>
      </c>
      <c r="Z7" s="52">
        <f>'24.Spieltag'!$AG12</f>
        <v>5</v>
      </c>
      <c r="AA7" s="52">
        <f>'25.Spieltag'!$AG12</f>
        <v>16</v>
      </c>
      <c r="AB7" s="52">
        <f>'26.Spieltag'!$AG12</f>
        <v>16</v>
      </c>
      <c r="AC7" s="52">
        <f>'27.Spieltag'!$AG12</f>
        <v>2</v>
      </c>
      <c r="AD7" s="52">
        <f>'28.Spieltag'!$AG12</f>
        <v>17</v>
      </c>
      <c r="AE7" s="52">
        <f>'29.Spieltag'!$AG12</f>
        <v>22</v>
      </c>
      <c r="AF7" s="52">
        <f>'30.Spieltag'!$AG12</f>
        <v>22</v>
      </c>
      <c r="AG7" s="52">
        <f>'31.Spieltag'!$AG12</f>
        <v>5</v>
      </c>
      <c r="AH7" s="52">
        <f>'32.Spieltag'!$AG12</f>
        <v>22</v>
      </c>
      <c r="AI7" s="52">
        <f>'33.Spieltag'!$AG12</f>
        <v>0</v>
      </c>
      <c r="AJ7" s="52">
        <f>'34.Spieltag'!$AG12</f>
        <v>23</v>
      </c>
      <c r="AK7" s="56">
        <f t="shared" si="9"/>
        <v>529</v>
      </c>
      <c r="AL7" s="55">
        <f t="shared" si="10"/>
        <v>0</v>
      </c>
      <c r="AM7" s="55">
        <f t="shared" si="11"/>
        <v>2</v>
      </c>
      <c r="AN7" s="55">
        <f t="shared" si="12"/>
        <v>2</v>
      </c>
      <c r="AO7" s="55">
        <f t="shared" si="13"/>
        <v>5</v>
      </c>
      <c r="AP7" s="56">
        <f t="shared" si="5"/>
        <v>520</v>
      </c>
      <c r="AQ7" s="60">
        <f t="shared" si="6"/>
        <v>9</v>
      </c>
      <c r="AS7" s="50">
        <v>5</v>
      </c>
      <c r="AT7" s="54" t="s">
        <v>109</v>
      </c>
      <c r="AU7" s="71">
        <v>20</v>
      </c>
      <c r="AW7" s="74" t="s">
        <v>107</v>
      </c>
      <c r="BC7" s="50">
        <v>22</v>
      </c>
      <c r="BD7" s="54" t="s">
        <v>98</v>
      </c>
      <c r="BE7" s="73">
        <v>10</v>
      </c>
      <c r="BF7" s="51" t="s">
        <v>84</v>
      </c>
      <c r="BG7" s="73">
        <v>10</v>
      </c>
      <c r="BH7" s="51"/>
      <c r="BI7" s="73"/>
      <c r="BN7" s="50">
        <v>5</v>
      </c>
      <c r="BO7" s="54" t="s">
        <v>83</v>
      </c>
      <c r="BP7" s="73">
        <v>10</v>
      </c>
      <c r="BQ7" s="51" t="s">
        <v>86</v>
      </c>
      <c r="BR7" s="73">
        <v>10</v>
      </c>
      <c r="BS7" s="51" t="s">
        <v>75</v>
      </c>
      <c r="BT7" s="73">
        <v>10</v>
      </c>
    </row>
    <row r="8" spans="1:72" ht="15.75" thickBot="1" x14ac:dyDescent="0.3">
      <c r="A8" s="21">
        <f t="shared" si="7"/>
        <v>22</v>
      </c>
      <c r="B8" s="52" t="str">
        <f>'1.Spieltag'!B13</f>
        <v>fabian1904</v>
      </c>
      <c r="C8" s="52">
        <f>'1.Spieltag'!$AG13</f>
        <v>15</v>
      </c>
      <c r="D8" s="52">
        <f>'2.Spieltag '!$AG13</f>
        <v>9</v>
      </c>
      <c r="E8" s="52">
        <f>'3.Spieltag'!$AG13</f>
        <v>18</v>
      </c>
      <c r="F8" s="52">
        <f>'4.Spieltag'!$AG13</f>
        <v>10</v>
      </c>
      <c r="G8" s="52">
        <f>'5.Spieltag'!$AG13</f>
        <v>11</v>
      </c>
      <c r="H8" s="52">
        <f>'6.Spieltag'!$AG13</f>
        <v>12</v>
      </c>
      <c r="I8" s="52">
        <f>'7.Spieltag'!$AG13</f>
        <v>21</v>
      </c>
      <c r="J8" s="52">
        <f>'8.Spieltag'!$AG13</f>
        <v>21</v>
      </c>
      <c r="K8" s="52">
        <f>'9.Spieltag'!$AG13</f>
        <v>12</v>
      </c>
      <c r="L8" s="52">
        <f>'10.Spieltag'!$AG13</f>
        <v>17</v>
      </c>
      <c r="M8" s="52">
        <f>'11.Spieltag'!$AG13</f>
        <v>11</v>
      </c>
      <c r="N8" s="52">
        <f>'12.Spieltag'!$AG13</f>
        <v>17</v>
      </c>
      <c r="O8" s="52">
        <f>'13.Spieltag'!$AG13</f>
        <v>14</v>
      </c>
      <c r="P8" s="52">
        <f>'14.Spieltag'!$AG13</f>
        <v>27</v>
      </c>
      <c r="Q8" s="52">
        <f>'15.Spieltag'!$AG13</f>
        <v>20</v>
      </c>
      <c r="R8" s="52">
        <f>'16.Spieltag'!$AG13</f>
        <v>15</v>
      </c>
      <c r="S8" s="52">
        <f>'17.Spieltag'!$AG13</f>
        <v>2</v>
      </c>
      <c r="T8" s="52">
        <f>'18.Spieltag'!$AG13</f>
        <v>9</v>
      </c>
      <c r="U8" s="52">
        <f>'19.Spieltag'!$AG13</f>
        <v>11</v>
      </c>
      <c r="V8" s="52">
        <f>'20.Spieltag'!$AG13</f>
        <v>2</v>
      </c>
      <c r="W8" s="52">
        <f>'21.Spieltag'!$AG13</f>
        <v>6</v>
      </c>
      <c r="X8" s="52">
        <f>'22.Spieltag'!$AG13</f>
        <v>14</v>
      </c>
      <c r="Y8" s="52">
        <f>'23.Spieltag'!$AG13</f>
        <v>17</v>
      </c>
      <c r="Z8" s="52">
        <f>'24.Spieltag'!$AG13</f>
        <v>11</v>
      </c>
      <c r="AA8" s="52">
        <f>'25.Spieltag'!$AG13</f>
        <v>10</v>
      </c>
      <c r="AB8" s="52">
        <f>'26.Spieltag'!$AG13</f>
        <v>4</v>
      </c>
      <c r="AC8" s="52">
        <f>'27.Spieltag'!$AG13</f>
        <v>10</v>
      </c>
      <c r="AD8" s="52">
        <f>'28.Spieltag'!$AG13</f>
        <v>18</v>
      </c>
      <c r="AE8" s="52">
        <f>'29.Spieltag'!$AG13</f>
        <v>0</v>
      </c>
      <c r="AF8" s="52">
        <f>'30.Spieltag'!$AG13</f>
        <v>19</v>
      </c>
      <c r="AG8" s="52">
        <f>'31.Spieltag'!$AG13</f>
        <v>13</v>
      </c>
      <c r="AH8" s="52">
        <f>'32.Spieltag'!$AG13</f>
        <v>13</v>
      </c>
      <c r="AI8" s="52">
        <f>'33.Spieltag'!$AG13</f>
        <v>8</v>
      </c>
      <c r="AJ8" s="52">
        <f>'34.Spieltag'!$AG13</f>
        <v>19</v>
      </c>
      <c r="AK8" s="56">
        <f t="shared" si="9"/>
        <v>436</v>
      </c>
      <c r="AL8" s="55">
        <f t="shared" si="10"/>
        <v>0</v>
      </c>
      <c r="AM8" s="55">
        <f t="shared" si="11"/>
        <v>2</v>
      </c>
      <c r="AN8" s="55">
        <f t="shared" si="12"/>
        <v>2</v>
      </c>
      <c r="AO8" s="55">
        <f t="shared" si="13"/>
        <v>4</v>
      </c>
      <c r="AP8" s="56">
        <f t="shared" si="5"/>
        <v>428</v>
      </c>
      <c r="AQ8" s="60">
        <f t="shared" si="6"/>
        <v>8</v>
      </c>
      <c r="AS8" s="50">
        <v>6</v>
      </c>
      <c r="AT8" s="54" t="s">
        <v>101</v>
      </c>
      <c r="AU8" s="53">
        <v>29</v>
      </c>
      <c r="AW8" s="74"/>
      <c r="BC8" s="95">
        <v>23</v>
      </c>
      <c r="BD8" s="98" t="s">
        <v>69</v>
      </c>
      <c r="BE8" s="73">
        <v>10</v>
      </c>
      <c r="BF8" s="96" t="s">
        <v>71</v>
      </c>
      <c r="BG8" s="73">
        <v>10</v>
      </c>
      <c r="BH8" s="78" t="s">
        <v>81</v>
      </c>
      <c r="BI8" s="73">
        <v>10</v>
      </c>
      <c r="BN8" s="50">
        <v>6</v>
      </c>
      <c r="BO8" s="54" t="s">
        <v>101</v>
      </c>
      <c r="BP8" s="73">
        <v>20</v>
      </c>
      <c r="BQ8" s="51"/>
      <c r="BR8" s="73"/>
      <c r="BS8" s="51"/>
      <c r="BT8" s="73"/>
    </row>
    <row r="9" spans="1:72" ht="15.75" thickBot="1" x14ac:dyDescent="0.3">
      <c r="A9" s="21">
        <f t="shared" si="7"/>
        <v>27</v>
      </c>
      <c r="B9" s="52" t="str">
        <f>'1.Spieltag'!B14</f>
        <v>FlorianS04</v>
      </c>
      <c r="C9" s="52">
        <f>'1.Spieltag'!$AG14</f>
        <v>27</v>
      </c>
      <c r="D9" s="52">
        <f>'2.Spieltag '!$AG14</f>
        <v>0</v>
      </c>
      <c r="E9" s="52">
        <f>'3.Spieltag'!$AG14</f>
        <v>7</v>
      </c>
      <c r="F9" s="52">
        <f>'4.Spieltag'!$AG14</f>
        <v>17</v>
      </c>
      <c r="G9" s="52">
        <f>'5.Spieltag'!$AG14</f>
        <v>12</v>
      </c>
      <c r="H9" s="52">
        <f>'6.Spieltag'!$AG14</f>
        <v>15</v>
      </c>
      <c r="I9" s="52">
        <f>'7.Spieltag'!$AG14</f>
        <v>22</v>
      </c>
      <c r="J9" s="52">
        <f>'8.Spieltag'!$AG14</f>
        <v>36</v>
      </c>
      <c r="K9" s="52">
        <f>'9.Spieltag'!$AG14</f>
        <v>13</v>
      </c>
      <c r="L9" s="52">
        <f>'10.Spieltag'!$AG14</f>
        <v>19</v>
      </c>
      <c r="M9" s="52">
        <f>'11.Spieltag'!$AG14</f>
        <v>3</v>
      </c>
      <c r="N9" s="52">
        <f>'12.Spieltag'!$AG14</f>
        <v>18</v>
      </c>
      <c r="O9" s="52">
        <f>'13.Spieltag'!$AG14</f>
        <v>0</v>
      </c>
      <c r="P9" s="52">
        <f>'14.Spieltag'!$AG14</f>
        <v>0</v>
      </c>
      <c r="Q9" s="52">
        <f>'15.Spieltag'!$AG14</f>
        <v>0</v>
      </c>
      <c r="R9" s="52">
        <f>'16.Spieltag'!$AG14</f>
        <v>0</v>
      </c>
      <c r="S9" s="52">
        <f>'17.Spieltag'!$AG14</f>
        <v>0</v>
      </c>
      <c r="T9" s="52">
        <f>'18.Spieltag'!$AG14</f>
        <v>0</v>
      </c>
      <c r="U9" s="52">
        <f>'19.Spieltag'!$AG14</f>
        <v>0</v>
      </c>
      <c r="V9" s="52">
        <f>'20.Spieltag'!$AG14</f>
        <v>0</v>
      </c>
      <c r="W9" s="52">
        <f>'21.Spieltag'!$AG14</f>
        <v>0</v>
      </c>
      <c r="X9" s="52">
        <f>'22.Spieltag'!$AG14</f>
        <v>0</v>
      </c>
      <c r="Y9" s="52">
        <f>'23.Spieltag'!$AG14</f>
        <v>0</v>
      </c>
      <c r="Z9" s="52">
        <f>'24.Spieltag'!$AG14</f>
        <v>0</v>
      </c>
      <c r="AA9" s="52">
        <f>'25.Spieltag'!$AG14</f>
        <v>0</v>
      </c>
      <c r="AB9" s="52">
        <f>'26.Spieltag'!$AG14</f>
        <v>0</v>
      </c>
      <c r="AC9" s="52">
        <f>'27.Spieltag'!$AG14</f>
        <v>0</v>
      </c>
      <c r="AD9" s="52">
        <f>'28.Spieltag'!$AG14</f>
        <v>0</v>
      </c>
      <c r="AE9" s="52">
        <f>'29.Spieltag'!$AG14</f>
        <v>0</v>
      </c>
      <c r="AF9" s="52">
        <f>'30.Spieltag'!$AG14</f>
        <v>0</v>
      </c>
      <c r="AG9" s="52">
        <f>'31.Spieltag'!$AG14</f>
        <v>0</v>
      </c>
      <c r="AH9" s="52">
        <f>'32.Spieltag'!$AG14</f>
        <v>0</v>
      </c>
      <c r="AI9" s="52">
        <f>'33.Spieltag'!$AG14</f>
        <v>0</v>
      </c>
      <c r="AJ9" s="52">
        <f>'34.Spieltag'!$AG14</f>
        <v>0</v>
      </c>
      <c r="AK9" s="56">
        <f t="shared" si="9"/>
        <v>189</v>
      </c>
      <c r="AL9" s="55">
        <f t="shared" si="10"/>
        <v>0</v>
      </c>
      <c r="AM9" s="55">
        <f t="shared" si="11"/>
        <v>0</v>
      </c>
      <c r="AN9" s="55">
        <f t="shared" si="12"/>
        <v>0</v>
      </c>
      <c r="AO9" s="55">
        <f t="shared" si="13"/>
        <v>0</v>
      </c>
      <c r="AP9" s="56">
        <f t="shared" si="5"/>
        <v>189</v>
      </c>
      <c r="AQ9" s="60">
        <f t="shared" si="6"/>
        <v>0</v>
      </c>
      <c r="AS9" s="50">
        <v>7</v>
      </c>
      <c r="AT9" s="51" t="s">
        <v>103</v>
      </c>
      <c r="AU9" s="53">
        <v>37</v>
      </c>
      <c r="BC9" s="95">
        <v>24</v>
      </c>
      <c r="BD9" s="98" t="s">
        <v>79</v>
      </c>
      <c r="BE9" s="73">
        <v>20</v>
      </c>
      <c r="BF9" s="98"/>
      <c r="BG9" s="73"/>
      <c r="BH9" s="51"/>
      <c r="BI9" s="73"/>
      <c r="BN9" s="50">
        <v>7</v>
      </c>
      <c r="BO9" s="51" t="s">
        <v>103</v>
      </c>
      <c r="BP9" s="73">
        <v>20</v>
      </c>
      <c r="BQ9" s="51"/>
      <c r="BR9" s="73"/>
      <c r="BS9" s="51"/>
      <c r="BT9" s="73"/>
    </row>
    <row r="10" spans="1:72" ht="15.75" thickBot="1" x14ac:dyDescent="0.3">
      <c r="A10" s="21">
        <f t="shared" si="7"/>
        <v>2</v>
      </c>
      <c r="B10" s="52" t="str">
        <f>'1.Spieltag'!B15</f>
        <v>Franzi04</v>
      </c>
      <c r="C10" s="52">
        <f>'1.Spieltag'!$AG15</f>
        <v>34</v>
      </c>
      <c r="D10" s="52">
        <f>'2.Spieltag '!$AG15</f>
        <v>10</v>
      </c>
      <c r="E10" s="52">
        <f>'3.Spieltag'!$AG15</f>
        <v>20</v>
      </c>
      <c r="F10" s="52">
        <f>'4.Spieltag'!$AG15</f>
        <v>19</v>
      </c>
      <c r="G10" s="52">
        <f>'5.Spieltag'!$AG15</f>
        <v>15</v>
      </c>
      <c r="H10" s="52">
        <f>'6.Spieltag'!$AG15</f>
        <v>14</v>
      </c>
      <c r="I10" s="52">
        <f>'7.Spieltag'!$AG15</f>
        <v>27</v>
      </c>
      <c r="J10" s="52">
        <f>'8.Spieltag'!$AG15</f>
        <v>18</v>
      </c>
      <c r="K10" s="52">
        <f>'9.Spieltag'!$AG15</f>
        <v>19</v>
      </c>
      <c r="L10" s="52">
        <f>'10.Spieltag'!$AG15</f>
        <v>24</v>
      </c>
      <c r="M10" s="52">
        <f>'11.Spieltag'!$AG15</f>
        <v>14</v>
      </c>
      <c r="N10" s="52">
        <f>'12.Spieltag'!$AG15</f>
        <v>21</v>
      </c>
      <c r="O10" s="52">
        <f>'13.Spieltag'!$AG15</f>
        <v>16</v>
      </c>
      <c r="P10" s="52">
        <f>'14.Spieltag'!$AG15</f>
        <v>25</v>
      </c>
      <c r="Q10" s="52">
        <f>'15.Spieltag'!$AG15</f>
        <v>16</v>
      </c>
      <c r="R10" s="52">
        <f>'16.Spieltag'!$AG15</f>
        <v>22</v>
      </c>
      <c r="S10" s="52">
        <f>'17.Spieltag'!$AG15</f>
        <v>10</v>
      </c>
      <c r="T10" s="52">
        <f>'18.Spieltag'!$AG15</f>
        <v>7</v>
      </c>
      <c r="U10" s="52">
        <f>'19.Spieltag'!$AG15</f>
        <v>12</v>
      </c>
      <c r="V10" s="52">
        <f>'20.Spieltag'!$AG15</f>
        <v>7</v>
      </c>
      <c r="W10" s="52">
        <f>'21.Spieltag'!$AG15</f>
        <v>12</v>
      </c>
      <c r="X10" s="52">
        <f>'22.Spieltag'!$AG15</f>
        <v>27</v>
      </c>
      <c r="Y10" s="52">
        <f>'23.Spieltag'!$AG15</f>
        <v>18</v>
      </c>
      <c r="Z10" s="52">
        <f>'24.Spieltag'!$AG15</f>
        <v>20</v>
      </c>
      <c r="AA10" s="52">
        <f>'25.Spieltag'!$AG15</f>
        <v>28</v>
      </c>
      <c r="AB10" s="52">
        <f>'26.Spieltag'!$AG15</f>
        <v>5</v>
      </c>
      <c r="AC10" s="52">
        <f>'27.Spieltag'!$AG15</f>
        <v>13</v>
      </c>
      <c r="AD10" s="52">
        <f>'28.Spieltag'!$AG15</f>
        <v>20</v>
      </c>
      <c r="AE10" s="52">
        <f>'29.Spieltag'!$AG15</f>
        <v>29</v>
      </c>
      <c r="AF10" s="52">
        <f>'30.Spieltag'!$AG15</f>
        <v>13</v>
      </c>
      <c r="AG10" s="52">
        <f>'31.Spieltag'!$AG15</f>
        <v>27</v>
      </c>
      <c r="AH10" s="52">
        <f>'32.Spieltag'!$AG15</f>
        <v>16</v>
      </c>
      <c r="AI10" s="52">
        <f>'33.Spieltag'!$AG15</f>
        <v>7</v>
      </c>
      <c r="AJ10" s="52">
        <f>'34.Spieltag'!$AG15</f>
        <v>22</v>
      </c>
      <c r="AK10" s="56">
        <f t="shared" si="9"/>
        <v>607</v>
      </c>
      <c r="AL10" s="55">
        <f t="shared" si="10"/>
        <v>5</v>
      </c>
      <c r="AM10" s="55">
        <f t="shared" si="11"/>
        <v>7</v>
      </c>
      <c r="AN10" s="55">
        <f t="shared" si="12"/>
        <v>7</v>
      </c>
      <c r="AO10" s="55">
        <f t="shared" si="13"/>
        <v>7</v>
      </c>
      <c r="AP10" s="56">
        <f t="shared" si="5"/>
        <v>581</v>
      </c>
      <c r="AQ10" s="60">
        <f t="shared" si="6"/>
        <v>26</v>
      </c>
      <c r="AS10" s="50">
        <v>8</v>
      </c>
      <c r="AT10" s="78" t="s">
        <v>84</v>
      </c>
      <c r="AU10" s="53">
        <v>37</v>
      </c>
      <c r="AX10" s="83" t="s">
        <v>116</v>
      </c>
      <c r="BC10" s="95">
        <v>25</v>
      </c>
      <c r="BD10" s="98" t="s">
        <v>123</v>
      </c>
      <c r="BE10" s="73">
        <v>20</v>
      </c>
      <c r="BF10" s="98"/>
      <c r="BG10" s="73"/>
      <c r="BH10" s="51"/>
      <c r="BI10" s="73"/>
      <c r="BK10" s="83" t="s">
        <v>108</v>
      </c>
      <c r="BN10" s="50">
        <v>8</v>
      </c>
      <c r="BO10" s="51" t="s">
        <v>84</v>
      </c>
      <c r="BP10" s="73">
        <v>20</v>
      </c>
      <c r="BQ10" s="51"/>
      <c r="BR10" s="73"/>
      <c r="BS10" s="51"/>
      <c r="BT10" s="73"/>
    </row>
    <row r="11" spans="1:72" ht="15.75" thickBot="1" x14ac:dyDescent="0.3">
      <c r="A11" s="21">
        <f t="shared" si="7"/>
        <v>15</v>
      </c>
      <c r="B11" s="52" t="str">
        <f>'1.Spieltag'!B16</f>
        <v>Jean-Pierre</v>
      </c>
      <c r="C11" s="52">
        <f>'1.Spieltag'!$AG16</f>
        <v>15</v>
      </c>
      <c r="D11" s="52">
        <f>'2.Spieltag '!$AG16</f>
        <v>11</v>
      </c>
      <c r="E11" s="52">
        <f>'3.Spieltag'!$AG16</f>
        <v>10</v>
      </c>
      <c r="F11" s="52">
        <f>'4.Spieltag'!$AG16</f>
        <v>15</v>
      </c>
      <c r="G11" s="52">
        <f>'5.Spieltag'!$AG16</f>
        <v>9</v>
      </c>
      <c r="H11" s="52">
        <f>'6.Spieltag'!$AG16</f>
        <v>24</v>
      </c>
      <c r="I11" s="52">
        <f>'7.Spieltag'!$AG16</f>
        <v>14</v>
      </c>
      <c r="J11" s="52">
        <f>'8.Spieltag'!$AG16</f>
        <v>29</v>
      </c>
      <c r="K11" s="52">
        <f>'9.Spieltag'!$AG16</f>
        <v>10</v>
      </c>
      <c r="L11" s="52">
        <f>'10.Spieltag'!$AG16</f>
        <v>28</v>
      </c>
      <c r="M11" s="52">
        <f>'11.Spieltag'!$AG16</f>
        <v>9</v>
      </c>
      <c r="N11" s="52">
        <f>'12.Spieltag'!$AG16</f>
        <v>22</v>
      </c>
      <c r="O11" s="52">
        <f>'13.Spieltag'!$AG16</f>
        <v>9</v>
      </c>
      <c r="P11" s="52">
        <f>'14.Spieltag'!$AG16</f>
        <v>30</v>
      </c>
      <c r="Q11" s="52">
        <f>'15.Spieltag'!$AG16</f>
        <v>28</v>
      </c>
      <c r="R11" s="52">
        <f>'16.Spieltag'!$AG16</f>
        <v>19</v>
      </c>
      <c r="S11" s="52">
        <f>'17.Spieltag'!$AG16</f>
        <v>5</v>
      </c>
      <c r="T11" s="52">
        <f>'18.Spieltag'!$AG16</f>
        <v>13</v>
      </c>
      <c r="U11" s="52">
        <f>'19.Spieltag'!$AG16</f>
        <v>10</v>
      </c>
      <c r="V11" s="52">
        <f>'20.Spieltag'!$AG16</f>
        <v>10</v>
      </c>
      <c r="W11" s="52">
        <f>'21.Spieltag'!$AG16</f>
        <v>5</v>
      </c>
      <c r="X11" s="52">
        <f>'22.Spieltag'!$AG16</f>
        <v>29</v>
      </c>
      <c r="Y11" s="52">
        <f>'23.Spieltag'!$AG16</f>
        <v>20</v>
      </c>
      <c r="Z11" s="52">
        <f>'24.Spieltag'!$AG16</f>
        <v>2</v>
      </c>
      <c r="AA11" s="52">
        <f>'25.Spieltag'!$AG16</f>
        <v>19</v>
      </c>
      <c r="AB11" s="52">
        <f>'26.Spieltag'!$AG16</f>
        <v>15</v>
      </c>
      <c r="AC11" s="52">
        <f>'27.Spieltag'!$AG16</f>
        <v>2</v>
      </c>
      <c r="AD11" s="52">
        <f>'28.Spieltag'!$AG16</f>
        <v>17</v>
      </c>
      <c r="AE11" s="52">
        <f>'29.Spieltag'!$AG16</f>
        <v>13</v>
      </c>
      <c r="AF11" s="52">
        <f>'30.Spieltag'!$AG16</f>
        <v>17</v>
      </c>
      <c r="AG11" s="52">
        <f>'31.Spieltag'!$AG16</f>
        <v>22</v>
      </c>
      <c r="AH11" s="52">
        <f>'32.Spieltag'!$AG16</f>
        <v>21</v>
      </c>
      <c r="AI11" s="52">
        <f>'33.Spieltag'!$AG16</f>
        <v>13</v>
      </c>
      <c r="AJ11" s="52">
        <f>'34.Spieltag'!$AG16</f>
        <v>16</v>
      </c>
      <c r="AK11" s="56">
        <f t="shared" si="9"/>
        <v>531</v>
      </c>
      <c r="AL11" s="55">
        <f t="shared" si="10"/>
        <v>2</v>
      </c>
      <c r="AM11" s="55">
        <f t="shared" si="11"/>
        <v>2</v>
      </c>
      <c r="AN11" s="55">
        <f t="shared" si="12"/>
        <v>5</v>
      </c>
      <c r="AO11" s="55">
        <f t="shared" si="13"/>
        <v>5</v>
      </c>
      <c r="AP11" s="56">
        <f t="shared" si="5"/>
        <v>517</v>
      </c>
      <c r="AQ11" s="60">
        <f t="shared" si="6"/>
        <v>14</v>
      </c>
      <c r="AS11" s="50">
        <v>9</v>
      </c>
      <c r="AT11" s="51" t="s">
        <v>74</v>
      </c>
      <c r="AU11" s="53">
        <v>22</v>
      </c>
      <c r="BC11" s="95">
        <v>26</v>
      </c>
      <c r="BD11" s="78" t="s">
        <v>81</v>
      </c>
      <c r="BE11" s="73">
        <v>20</v>
      </c>
      <c r="BF11" s="97"/>
      <c r="BG11" s="73"/>
      <c r="BH11" s="51"/>
      <c r="BI11" s="73"/>
      <c r="BK11" s="72"/>
      <c r="BN11" s="50">
        <v>9</v>
      </c>
      <c r="BO11" s="51" t="s">
        <v>74</v>
      </c>
      <c r="BP11" s="73">
        <v>20</v>
      </c>
      <c r="BQ11" s="51"/>
      <c r="BR11" s="73"/>
      <c r="BS11" s="51"/>
      <c r="BT11" s="73"/>
    </row>
    <row r="12" spans="1:72" ht="15.75" thickBot="1" x14ac:dyDescent="0.3">
      <c r="A12" s="21">
        <f t="shared" si="7"/>
        <v>21</v>
      </c>
      <c r="B12" s="52" t="str">
        <f>'1.Spieltag'!B17</f>
        <v>jupp04</v>
      </c>
      <c r="C12" s="52">
        <f>'1.Spieltag'!$AG17</f>
        <v>3</v>
      </c>
      <c r="D12" s="52">
        <f>'2.Spieltag '!$AG17</f>
        <v>5</v>
      </c>
      <c r="E12" s="52">
        <f>'3.Spieltag'!$AG17</f>
        <v>20</v>
      </c>
      <c r="F12" s="52">
        <f>'4.Spieltag'!$AG17</f>
        <v>8</v>
      </c>
      <c r="G12" s="52">
        <f>'5.Spieltag'!$AG17</f>
        <v>10</v>
      </c>
      <c r="H12" s="52">
        <f>'6.Spieltag'!$AG17</f>
        <v>14</v>
      </c>
      <c r="I12" s="52">
        <f>'7.Spieltag'!$AG17</f>
        <v>0</v>
      </c>
      <c r="J12" s="52">
        <f>'8.Spieltag'!$AG17</f>
        <v>25</v>
      </c>
      <c r="K12" s="52">
        <f>'9.Spieltag'!$AG17</f>
        <v>8</v>
      </c>
      <c r="L12" s="52">
        <f>'10.Spieltag'!$AG17</f>
        <v>22</v>
      </c>
      <c r="M12" s="52">
        <f>'11.Spieltag'!$AG17</f>
        <v>23</v>
      </c>
      <c r="N12" s="52">
        <f>'12.Spieltag'!$AG17</f>
        <v>16</v>
      </c>
      <c r="O12" s="52">
        <f>'13.Spieltag'!$AG17</f>
        <v>13</v>
      </c>
      <c r="P12" s="52">
        <f>'14.Spieltag'!$AG17</f>
        <v>5</v>
      </c>
      <c r="Q12" s="52">
        <f>'15.Spieltag'!$AG17</f>
        <v>16</v>
      </c>
      <c r="R12" s="52">
        <f>'16.Spieltag'!$AG17</f>
        <v>25</v>
      </c>
      <c r="S12" s="52">
        <f>'17.Spieltag'!$AG17</f>
        <v>10</v>
      </c>
      <c r="T12" s="52">
        <f>'18.Spieltag'!$AG17</f>
        <v>17</v>
      </c>
      <c r="U12" s="52">
        <f>'19.Spieltag'!$AG17</f>
        <v>10</v>
      </c>
      <c r="V12" s="52">
        <f>'20.Spieltag'!$AG17</f>
        <v>9</v>
      </c>
      <c r="W12" s="52">
        <f>'21.Spieltag'!$AG17</f>
        <v>9</v>
      </c>
      <c r="X12" s="52">
        <f>'22.Spieltag'!$AG17</f>
        <v>35</v>
      </c>
      <c r="Y12" s="52">
        <f>'23.Spieltag'!$AG17</f>
        <v>25</v>
      </c>
      <c r="Z12" s="52">
        <f>'24.Spieltag'!$AG17</f>
        <v>0</v>
      </c>
      <c r="AA12" s="52">
        <f>'25.Spieltag'!$AG17</f>
        <v>19</v>
      </c>
      <c r="AB12" s="52">
        <f>'26.Spieltag'!$AG17</f>
        <v>7</v>
      </c>
      <c r="AC12" s="52">
        <f>'27.Spieltag'!$AG17</f>
        <v>14</v>
      </c>
      <c r="AD12" s="52">
        <f>'28.Spieltag'!$AG17</f>
        <v>12</v>
      </c>
      <c r="AE12" s="52">
        <f>'29.Spieltag'!$AG17</f>
        <v>6</v>
      </c>
      <c r="AF12" s="52">
        <f>'30.Spieltag'!$AG17</f>
        <v>15</v>
      </c>
      <c r="AG12" s="52">
        <f>'31.Spieltag'!$AG17</f>
        <v>9</v>
      </c>
      <c r="AH12" s="52">
        <f>'32.Spieltag'!$AG17</f>
        <v>10</v>
      </c>
      <c r="AI12" s="52">
        <f>'33.Spieltag'!$AG17</f>
        <v>4</v>
      </c>
      <c r="AJ12" s="52">
        <f>'34.Spieltag'!$AG17</f>
        <v>28</v>
      </c>
      <c r="AK12" s="56">
        <f t="shared" si="9"/>
        <v>452</v>
      </c>
      <c r="AL12" s="55">
        <f t="shared" si="10"/>
        <v>0</v>
      </c>
      <c r="AM12" s="55">
        <f t="shared" si="11"/>
        <v>0</v>
      </c>
      <c r="AN12" s="55">
        <f t="shared" si="12"/>
        <v>3</v>
      </c>
      <c r="AO12" s="55">
        <f t="shared" si="13"/>
        <v>4</v>
      </c>
      <c r="AP12" s="56">
        <f t="shared" si="5"/>
        <v>445</v>
      </c>
      <c r="AQ12" s="60">
        <f t="shared" si="6"/>
        <v>7</v>
      </c>
      <c r="AS12" s="50">
        <v>10</v>
      </c>
      <c r="AT12" s="51" t="s">
        <v>111</v>
      </c>
      <c r="AU12" s="53">
        <v>28</v>
      </c>
      <c r="AX12" s="76" t="s">
        <v>48</v>
      </c>
      <c r="AY12" s="77" t="s">
        <v>88</v>
      </c>
      <c r="BC12" s="50">
        <v>27</v>
      </c>
      <c r="BD12" s="51" t="s">
        <v>124</v>
      </c>
      <c r="BE12" s="73">
        <v>20</v>
      </c>
      <c r="BF12" s="51"/>
      <c r="BG12" s="73"/>
      <c r="BH12" s="51"/>
      <c r="BI12" s="73"/>
      <c r="BK12" s="76" t="s">
        <v>48</v>
      </c>
      <c r="BL12" s="77" t="s">
        <v>88</v>
      </c>
      <c r="BN12" s="50">
        <v>10</v>
      </c>
      <c r="BO12" s="51" t="s">
        <v>80</v>
      </c>
      <c r="BP12" s="73">
        <v>10</v>
      </c>
      <c r="BQ12" s="51" t="s">
        <v>112</v>
      </c>
      <c r="BR12" s="73">
        <v>10</v>
      </c>
      <c r="BS12" s="51"/>
      <c r="BT12" s="73"/>
    </row>
    <row r="13" spans="1:72" ht="15.75" thickBot="1" x14ac:dyDescent="0.3">
      <c r="A13" s="21">
        <f t="shared" si="7"/>
        <v>14</v>
      </c>
      <c r="B13" s="52" t="str">
        <f>'1.Spieltag'!B18</f>
        <v>Justin_Ignr</v>
      </c>
      <c r="C13" s="52">
        <f>'1.Spieltag'!$AG18</f>
        <v>18</v>
      </c>
      <c r="D13" s="52">
        <f>'2.Spieltag '!$AG18</f>
        <v>10</v>
      </c>
      <c r="E13" s="52">
        <f>'3.Spieltag'!$AG18</f>
        <v>24</v>
      </c>
      <c r="F13" s="52">
        <f>'4.Spieltag'!$AG18</f>
        <v>15</v>
      </c>
      <c r="G13" s="52">
        <f>'5.Spieltag'!$AG18</f>
        <v>12</v>
      </c>
      <c r="H13" s="52">
        <f>'6.Spieltag'!$AG18</f>
        <v>17</v>
      </c>
      <c r="I13" s="52">
        <f>'7.Spieltag'!$AG18</f>
        <v>19</v>
      </c>
      <c r="J13" s="52">
        <f>'8.Spieltag'!$AG18</f>
        <v>24</v>
      </c>
      <c r="K13" s="52">
        <f>'9.Spieltag'!$AG18</f>
        <v>12</v>
      </c>
      <c r="L13" s="52">
        <f>'10.Spieltag'!$AG18</f>
        <v>22</v>
      </c>
      <c r="M13" s="52">
        <f>'11.Spieltag'!$AG18</f>
        <v>11</v>
      </c>
      <c r="N13" s="52">
        <f>'12.Spieltag'!$AG18</f>
        <v>26</v>
      </c>
      <c r="O13" s="52">
        <f>'13.Spieltag'!$AG18</f>
        <v>14</v>
      </c>
      <c r="P13" s="52">
        <f>'14.Spieltag'!$AG18</f>
        <v>18</v>
      </c>
      <c r="Q13" s="52">
        <f>'15.Spieltag'!$AG18</f>
        <v>25</v>
      </c>
      <c r="R13" s="52">
        <f>'16.Spieltag'!$AG18</f>
        <v>27</v>
      </c>
      <c r="S13" s="52">
        <f>'17.Spieltag'!$AG18</f>
        <v>7</v>
      </c>
      <c r="T13" s="52">
        <f>'18.Spieltag'!$AG18</f>
        <v>12</v>
      </c>
      <c r="U13" s="52">
        <f>'19.Spieltag'!$AG18</f>
        <v>3</v>
      </c>
      <c r="V13" s="52">
        <f>'20.Spieltag'!$AG18</f>
        <v>8</v>
      </c>
      <c r="W13" s="52">
        <f>'21.Spieltag'!$AG18</f>
        <v>6</v>
      </c>
      <c r="X13" s="52">
        <f>'22.Spieltag'!$AG18</f>
        <v>15</v>
      </c>
      <c r="Y13" s="52">
        <f>'23.Spieltag'!$AG18</f>
        <v>22</v>
      </c>
      <c r="Z13" s="52">
        <f>'24.Spieltag'!$AG18</f>
        <v>16</v>
      </c>
      <c r="AA13" s="52">
        <f>'25.Spieltag'!$AG18</f>
        <v>24</v>
      </c>
      <c r="AB13" s="52">
        <f>'26.Spieltag'!$AG18</f>
        <v>3</v>
      </c>
      <c r="AC13" s="52">
        <f>'27.Spieltag'!$AG18</f>
        <v>12</v>
      </c>
      <c r="AD13" s="52">
        <f>'28.Spieltag'!$AG18</f>
        <v>12</v>
      </c>
      <c r="AE13" s="52">
        <f>'29.Spieltag'!$AG18</f>
        <v>22</v>
      </c>
      <c r="AF13" s="52">
        <f>'30.Spieltag'!$AG18</f>
        <v>17</v>
      </c>
      <c r="AG13" s="52">
        <f>'31.Spieltag'!$AG18</f>
        <v>21</v>
      </c>
      <c r="AH13" s="52">
        <f>'32.Spieltag'!$AG18</f>
        <v>20</v>
      </c>
      <c r="AI13" s="52">
        <f>'33.Spieltag'!$AG18</f>
        <v>0</v>
      </c>
      <c r="AJ13" s="52">
        <f>'34.Spieltag'!$AG18</f>
        <v>16</v>
      </c>
      <c r="AK13" s="49">
        <f t="shared" si="9"/>
        <v>530</v>
      </c>
      <c r="AL13" s="55">
        <f t="shared" si="10"/>
        <v>0</v>
      </c>
      <c r="AM13" s="55">
        <f t="shared" si="11"/>
        <v>3</v>
      </c>
      <c r="AN13" s="55">
        <f t="shared" si="12"/>
        <v>3</v>
      </c>
      <c r="AO13" s="55">
        <f t="shared" si="13"/>
        <v>6</v>
      </c>
      <c r="AP13" s="56">
        <f t="shared" si="5"/>
        <v>518</v>
      </c>
      <c r="AQ13" s="60">
        <f t="shared" si="6"/>
        <v>12</v>
      </c>
      <c r="AS13" s="50">
        <v>11</v>
      </c>
      <c r="AT13" s="52" t="s">
        <v>98</v>
      </c>
      <c r="AU13" s="53">
        <v>23</v>
      </c>
      <c r="AX13" s="78" t="s">
        <v>118</v>
      </c>
      <c r="AY13" s="79">
        <v>20</v>
      </c>
      <c r="BC13" s="50">
        <v>28</v>
      </c>
      <c r="BD13" s="98" t="s">
        <v>123</v>
      </c>
      <c r="BE13" s="73">
        <v>20</v>
      </c>
      <c r="BF13" s="51"/>
      <c r="BG13" s="73"/>
      <c r="BH13" s="51"/>
      <c r="BI13" s="73"/>
      <c r="BK13" s="85" t="s">
        <v>101</v>
      </c>
      <c r="BL13" s="86">
        <v>20</v>
      </c>
      <c r="BN13" s="50">
        <v>11</v>
      </c>
      <c r="BO13" s="51" t="s">
        <v>98</v>
      </c>
      <c r="BP13" s="73">
        <v>20</v>
      </c>
      <c r="BQ13" s="51"/>
      <c r="BR13" s="73"/>
      <c r="BS13" s="51"/>
      <c r="BT13" s="73"/>
    </row>
    <row r="14" spans="1:72" ht="15.75" thickBot="1" x14ac:dyDescent="0.3">
      <c r="A14" s="21">
        <f t="shared" si="7"/>
        <v>5</v>
      </c>
      <c r="B14" s="52" t="str">
        <f>'1.Spieltag'!B19</f>
        <v>Kiki</v>
      </c>
      <c r="C14" s="52">
        <f>'1.Spieltag'!$AG19</f>
        <v>17</v>
      </c>
      <c r="D14" s="52">
        <f>'2.Spieltag '!$AG19</f>
        <v>10</v>
      </c>
      <c r="E14" s="52">
        <f>'3.Spieltag'!$AG19</f>
        <v>27</v>
      </c>
      <c r="F14" s="52">
        <f>'4.Spieltag'!$AG19</f>
        <v>17</v>
      </c>
      <c r="G14" s="52">
        <f>'5.Spieltag'!$AG19</f>
        <v>10</v>
      </c>
      <c r="H14" s="52">
        <f>'6.Spieltag'!$AG19</f>
        <v>10</v>
      </c>
      <c r="I14" s="52">
        <f>'7.Spieltag'!$AG19</f>
        <v>37</v>
      </c>
      <c r="J14" s="52">
        <f>'8.Spieltag'!$AG19</f>
        <v>30</v>
      </c>
      <c r="K14" s="52">
        <f>'9.Spieltag'!$AG19</f>
        <v>17</v>
      </c>
      <c r="L14" s="52">
        <f>'10.Spieltag'!$AG19</f>
        <v>25</v>
      </c>
      <c r="M14" s="52">
        <f>'11.Spieltag'!$AG19</f>
        <v>11</v>
      </c>
      <c r="N14" s="52">
        <f>'12.Spieltag'!$AG19</f>
        <v>21</v>
      </c>
      <c r="O14" s="52">
        <f>'13.Spieltag'!$AG19</f>
        <v>14</v>
      </c>
      <c r="P14" s="52">
        <f>'14.Spieltag'!$AG19</f>
        <v>17</v>
      </c>
      <c r="Q14" s="52">
        <f>'15.Spieltag'!$AG19</f>
        <v>19</v>
      </c>
      <c r="R14" s="52">
        <f>'16.Spieltag'!$AG19</f>
        <v>15</v>
      </c>
      <c r="S14" s="52">
        <f>'17.Spieltag'!$AG19</f>
        <v>10</v>
      </c>
      <c r="T14" s="52">
        <f>'18.Spieltag'!$AG19</f>
        <v>5</v>
      </c>
      <c r="U14" s="52">
        <f>'19.Spieltag'!$AG19</f>
        <v>12</v>
      </c>
      <c r="V14" s="52">
        <f>'20.Spieltag'!$AG19</f>
        <v>0</v>
      </c>
      <c r="W14" s="52">
        <f>'21.Spieltag'!$AG19</f>
        <v>17</v>
      </c>
      <c r="X14" s="52">
        <f>'22.Spieltag'!$AG19</f>
        <v>27</v>
      </c>
      <c r="Y14" s="52">
        <f>'23.Spieltag'!$AG19</f>
        <v>20</v>
      </c>
      <c r="Z14" s="52">
        <f>'24.Spieltag'!$AG19</f>
        <v>4</v>
      </c>
      <c r="AA14" s="52">
        <f>'25.Spieltag'!$AG19</f>
        <v>20</v>
      </c>
      <c r="AB14" s="52">
        <f>'26.Spieltag'!$AG19</f>
        <v>4</v>
      </c>
      <c r="AC14" s="52">
        <f>'27.Spieltag'!$AG19</f>
        <v>14</v>
      </c>
      <c r="AD14" s="52">
        <f>'28.Spieltag'!$AG19</f>
        <v>29</v>
      </c>
      <c r="AE14" s="52">
        <f>'29.Spieltag'!$AG19</f>
        <v>21</v>
      </c>
      <c r="AF14" s="52">
        <f>'30.Spieltag'!$AG19</f>
        <v>27</v>
      </c>
      <c r="AG14" s="52">
        <f>'31.Spieltag'!$AG19</f>
        <v>22</v>
      </c>
      <c r="AH14" s="52">
        <f>'32.Spieltag'!$AG19</f>
        <v>20</v>
      </c>
      <c r="AI14" s="52">
        <f>'33.Spieltag'!$AG19</f>
        <v>5</v>
      </c>
      <c r="AJ14" s="52">
        <f>'34.Spieltag'!$AG19</f>
        <v>19</v>
      </c>
      <c r="AK14" s="56">
        <f t="shared" si="9"/>
        <v>573</v>
      </c>
      <c r="AL14" s="55">
        <f t="shared" si="10"/>
        <v>0</v>
      </c>
      <c r="AM14" s="55">
        <f t="shared" si="11"/>
        <v>4</v>
      </c>
      <c r="AN14" s="55">
        <f t="shared" si="12"/>
        <v>4</v>
      </c>
      <c r="AO14" s="55">
        <f t="shared" si="13"/>
        <v>5</v>
      </c>
      <c r="AP14" s="56">
        <f t="shared" si="5"/>
        <v>560</v>
      </c>
      <c r="AQ14" s="60">
        <f t="shared" si="6"/>
        <v>13</v>
      </c>
      <c r="AS14" s="50">
        <v>12</v>
      </c>
      <c r="AT14" s="51" t="s">
        <v>73</v>
      </c>
      <c r="AU14" s="53">
        <v>35</v>
      </c>
      <c r="AX14" s="85" t="s">
        <v>101</v>
      </c>
      <c r="AY14" s="79">
        <v>10</v>
      </c>
      <c r="BC14" s="50">
        <v>29</v>
      </c>
      <c r="BD14" s="51" t="s">
        <v>72</v>
      </c>
      <c r="BE14" s="73">
        <v>20</v>
      </c>
      <c r="BF14" s="51"/>
      <c r="BG14" s="73"/>
      <c r="BH14" s="51"/>
      <c r="BI14" s="73"/>
      <c r="BK14" s="78" t="s">
        <v>113</v>
      </c>
      <c r="BL14" s="79">
        <v>20</v>
      </c>
      <c r="BN14" s="50">
        <v>12</v>
      </c>
      <c r="BO14" s="51" t="s">
        <v>73</v>
      </c>
      <c r="BP14" s="73">
        <v>20</v>
      </c>
      <c r="BQ14" s="51"/>
      <c r="BR14" s="73"/>
      <c r="BS14" s="51"/>
      <c r="BT14" s="73"/>
    </row>
    <row r="15" spans="1:72" ht="15.75" thickBot="1" x14ac:dyDescent="0.3">
      <c r="A15" s="21">
        <f t="shared" si="7"/>
        <v>12</v>
      </c>
      <c r="B15" s="52" t="str">
        <f>'1.Spieltag'!B20</f>
        <v>Lola04</v>
      </c>
      <c r="C15" s="52">
        <f>'1.Spieltag'!$AG20</f>
        <v>31</v>
      </c>
      <c r="D15" s="52">
        <f>'2.Spieltag '!$AG20</f>
        <v>7</v>
      </c>
      <c r="E15" s="52">
        <f>'3.Spieltag'!$AG20</f>
        <v>23</v>
      </c>
      <c r="F15" s="52">
        <f>'4.Spieltag'!$AG20</f>
        <v>14</v>
      </c>
      <c r="G15" s="52">
        <f>'5.Spieltag'!$AG20</f>
        <v>15</v>
      </c>
      <c r="H15" s="52">
        <f>'6.Spieltag'!$AG20</f>
        <v>4</v>
      </c>
      <c r="I15" s="52">
        <f>'7.Spieltag'!$AG20</f>
        <v>28</v>
      </c>
      <c r="J15" s="52">
        <f>'8.Spieltag'!$AG20</f>
        <v>19</v>
      </c>
      <c r="K15" s="52">
        <f>'9.Spieltag'!$AG20</f>
        <v>12</v>
      </c>
      <c r="L15" s="52">
        <f>'10.Spieltag'!$AG20</f>
        <v>13</v>
      </c>
      <c r="M15" s="52">
        <f>'11.Spieltag'!$AG20</f>
        <v>12</v>
      </c>
      <c r="N15" s="52">
        <f>'12.Spieltag'!$AG20</f>
        <v>24</v>
      </c>
      <c r="O15" s="52">
        <f>'13.Spieltag'!$AG20</f>
        <v>11</v>
      </c>
      <c r="P15" s="52">
        <f>'14.Spieltag'!$AG20</f>
        <v>24</v>
      </c>
      <c r="Q15" s="52">
        <f>'15.Spieltag'!$AG20</f>
        <v>14</v>
      </c>
      <c r="R15" s="52">
        <f>'16.Spieltag'!$AG20</f>
        <v>13</v>
      </c>
      <c r="S15" s="52">
        <f>'17.Spieltag'!$AG20</f>
        <v>18</v>
      </c>
      <c r="T15" s="52">
        <f>'18.Spieltag'!$AG20</f>
        <v>16</v>
      </c>
      <c r="U15" s="52">
        <f>'19.Spieltag'!$AG20</f>
        <v>15</v>
      </c>
      <c r="V15" s="52">
        <f>'20.Spieltag'!$AG20</f>
        <v>8</v>
      </c>
      <c r="W15" s="52">
        <f>'21.Spieltag'!$AG20</f>
        <v>15</v>
      </c>
      <c r="X15" s="52">
        <f>'22.Spieltag'!$AG20</f>
        <v>17</v>
      </c>
      <c r="Y15" s="52">
        <f>'23.Spieltag'!$AG20</f>
        <v>29</v>
      </c>
      <c r="Z15" s="52">
        <f>'24.Spieltag'!$AG20</f>
        <v>10</v>
      </c>
      <c r="AA15" s="52">
        <f>'25.Spieltag'!$AG20</f>
        <v>22</v>
      </c>
      <c r="AB15" s="52">
        <f>'26.Spieltag'!$AG20</f>
        <v>12</v>
      </c>
      <c r="AC15" s="52">
        <f>'27.Spieltag'!$AG20</f>
        <v>7</v>
      </c>
      <c r="AD15" s="52">
        <f>'28.Spieltag'!$AG20</f>
        <v>14</v>
      </c>
      <c r="AE15" s="52">
        <f>'29.Spieltag'!$AG20</f>
        <v>5</v>
      </c>
      <c r="AF15" s="52">
        <f>'30.Spieltag'!$AG20</f>
        <v>15</v>
      </c>
      <c r="AG15" s="52">
        <f>'31.Spieltag'!$AG20</f>
        <v>16</v>
      </c>
      <c r="AH15" s="52">
        <f>'32.Spieltag'!$AG20</f>
        <v>23</v>
      </c>
      <c r="AI15" s="52">
        <f>'33.Spieltag'!$AG20</f>
        <v>16</v>
      </c>
      <c r="AJ15" s="52">
        <f>'34.Spieltag'!$AG20</f>
        <v>21</v>
      </c>
      <c r="AK15" s="56">
        <f t="shared" si="9"/>
        <v>543</v>
      </c>
      <c r="AL15" s="55">
        <f t="shared" si="10"/>
        <v>4</v>
      </c>
      <c r="AM15" s="55">
        <f t="shared" si="11"/>
        <v>5</v>
      </c>
      <c r="AN15" s="55">
        <f t="shared" si="12"/>
        <v>7</v>
      </c>
      <c r="AO15" s="55">
        <f t="shared" si="13"/>
        <v>7</v>
      </c>
      <c r="AP15" s="56">
        <f t="shared" si="5"/>
        <v>520</v>
      </c>
      <c r="AQ15" s="60">
        <f t="shared" si="6"/>
        <v>23</v>
      </c>
      <c r="AS15" s="50">
        <v>13</v>
      </c>
      <c r="AT15" s="51" t="s">
        <v>76</v>
      </c>
      <c r="AU15" s="53">
        <v>20</v>
      </c>
      <c r="AX15" s="78" t="s">
        <v>124</v>
      </c>
      <c r="AY15" s="79">
        <v>20</v>
      </c>
      <c r="BC15" s="50">
        <v>30</v>
      </c>
      <c r="BD15" s="51" t="s">
        <v>75</v>
      </c>
      <c r="BE15" s="73">
        <v>20</v>
      </c>
      <c r="BF15" s="51"/>
      <c r="BG15" s="73"/>
      <c r="BH15" s="51"/>
      <c r="BI15" s="73"/>
      <c r="BK15" s="78" t="s">
        <v>83</v>
      </c>
      <c r="BL15" s="79">
        <v>10</v>
      </c>
      <c r="BN15" s="50">
        <v>13</v>
      </c>
      <c r="BO15" s="51" t="s">
        <v>76</v>
      </c>
      <c r="BP15" s="73">
        <v>20</v>
      </c>
      <c r="BQ15" s="51"/>
      <c r="BR15" s="73"/>
      <c r="BS15" s="51"/>
      <c r="BT15" s="73"/>
    </row>
    <row r="16" spans="1:72" ht="15.75" thickBot="1" x14ac:dyDescent="0.3">
      <c r="A16" s="21">
        <f t="shared" si="7"/>
        <v>6</v>
      </c>
      <c r="B16" s="52" t="str">
        <f>'1.Spieltag'!B21</f>
        <v>Master1</v>
      </c>
      <c r="C16" s="52">
        <f>'1.Spieltag'!$AG21</f>
        <v>16</v>
      </c>
      <c r="D16" s="52">
        <f>'2.Spieltag '!$AG21</f>
        <v>8</v>
      </c>
      <c r="E16" s="52">
        <f>'3.Spieltag'!$AG21</f>
        <v>18</v>
      </c>
      <c r="F16" s="52">
        <f>'4.Spieltag'!$AG21</f>
        <v>17</v>
      </c>
      <c r="G16" s="52">
        <f>'5.Spieltag'!$AG21</f>
        <v>17</v>
      </c>
      <c r="H16" s="52">
        <f>'6.Spieltag'!$AG21</f>
        <v>20</v>
      </c>
      <c r="I16" s="52">
        <f>'7.Spieltag'!$AG21</f>
        <v>23</v>
      </c>
      <c r="J16" s="52">
        <f>'8.Spieltag'!$AG21</f>
        <v>37</v>
      </c>
      <c r="K16" s="52">
        <f>'9.Spieltag'!$AG21</f>
        <v>18</v>
      </c>
      <c r="L16" s="52">
        <f>'10.Spieltag'!$AG21</f>
        <v>19</v>
      </c>
      <c r="M16" s="52">
        <f>'11.Spieltag'!$AG21</f>
        <v>22</v>
      </c>
      <c r="N16" s="52">
        <f>'12.Spieltag'!$AG21</f>
        <v>23</v>
      </c>
      <c r="O16" s="52">
        <f>'13.Spieltag'!$AG21</f>
        <v>9</v>
      </c>
      <c r="P16" s="52">
        <f>'14.Spieltag'!$AG21</f>
        <v>22</v>
      </c>
      <c r="Q16" s="52">
        <f>'15.Spieltag'!$AG21</f>
        <v>17</v>
      </c>
      <c r="R16" s="52">
        <f>'16.Spieltag'!$AG21</f>
        <v>16</v>
      </c>
      <c r="S16" s="52">
        <f>'17.Spieltag'!$AG21</f>
        <v>22</v>
      </c>
      <c r="T16" s="52">
        <f>'18.Spieltag'!$AG21</f>
        <v>2</v>
      </c>
      <c r="U16" s="52">
        <f>'19.Spieltag'!$AG21</f>
        <v>12</v>
      </c>
      <c r="V16" s="52">
        <f>'20.Spieltag'!$AG21</f>
        <v>5</v>
      </c>
      <c r="W16" s="52">
        <f>'21.Spieltag'!$AG21</f>
        <v>17</v>
      </c>
      <c r="X16" s="52">
        <f>'22.Spieltag'!$AG21</f>
        <v>35</v>
      </c>
      <c r="Y16" s="52">
        <f>'23.Spieltag'!$AG21</f>
        <v>28</v>
      </c>
      <c r="Z16" s="52">
        <f>'24.Spieltag'!$AG21</f>
        <v>11</v>
      </c>
      <c r="AA16" s="52">
        <f>'25.Spieltag'!$AG21</f>
        <v>16</v>
      </c>
      <c r="AB16" s="52">
        <f>'26.Spieltag'!$AG21</f>
        <v>5</v>
      </c>
      <c r="AC16" s="52">
        <f>'27.Spieltag'!$AG21</f>
        <v>13</v>
      </c>
      <c r="AD16" s="52">
        <f>'28.Spieltag'!$AG21</f>
        <v>20</v>
      </c>
      <c r="AE16" s="52">
        <f>'29.Spieltag'!$AG21</f>
        <v>4</v>
      </c>
      <c r="AF16" s="52">
        <f>'30.Spieltag'!$AG21</f>
        <v>27</v>
      </c>
      <c r="AG16" s="52">
        <f>'31.Spieltag'!$AG21</f>
        <v>16</v>
      </c>
      <c r="AH16" s="52">
        <f>'32.Spieltag'!$AG21</f>
        <v>18</v>
      </c>
      <c r="AI16" s="52">
        <f>'33.Spieltag'!$AG21</f>
        <v>7</v>
      </c>
      <c r="AJ16" s="52">
        <f>'34.Spieltag'!$AG21</f>
        <v>15</v>
      </c>
      <c r="AK16" s="56">
        <f t="shared" si="9"/>
        <v>575</v>
      </c>
      <c r="AL16" s="55">
        <f t="shared" si="10"/>
        <v>2</v>
      </c>
      <c r="AM16" s="55">
        <f t="shared" si="11"/>
        <v>4</v>
      </c>
      <c r="AN16" s="55">
        <f t="shared" si="12"/>
        <v>5</v>
      </c>
      <c r="AO16" s="55">
        <f t="shared" si="13"/>
        <v>5</v>
      </c>
      <c r="AP16" s="56">
        <f t="shared" si="5"/>
        <v>559</v>
      </c>
      <c r="AQ16" s="60">
        <f t="shared" si="6"/>
        <v>16</v>
      </c>
      <c r="AS16" s="50">
        <v>14</v>
      </c>
      <c r="AT16" s="51" t="s">
        <v>113</v>
      </c>
      <c r="AU16" s="53">
        <v>34</v>
      </c>
      <c r="AX16" s="78" t="s">
        <v>123</v>
      </c>
      <c r="AY16" s="79">
        <v>70</v>
      </c>
      <c r="BC16" s="50">
        <v>31</v>
      </c>
      <c r="BD16" s="98" t="s">
        <v>123</v>
      </c>
      <c r="BE16" s="73">
        <v>20</v>
      </c>
      <c r="BF16" s="51"/>
      <c r="BG16" s="73"/>
      <c r="BH16" s="51"/>
      <c r="BI16" s="73"/>
      <c r="BK16" s="78" t="s">
        <v>99</v>
      </c>
      <c r="BL16" s="79">
        <v>30</v>
      </c>
      <c r="BN16" s="50">
        <v>14</v>
      </c>
      <c r="BO16" s="51" t="s">
        <v>113</v>
      </c>
      <c r="BP16" s="73">
        <v>20</v>
      </c>
      <c r="BQ16" s="51"/>
      <c r="BR16" s="73"/>
      <c r="BS16" s="51"/>
      <c r="BT16" s="73"/>
    </row>
    <row r="17" spans="1:72" ht="15.75" thickBot="1" x14ac:dyDescent="0.3">
      <c r="A17" s="21">
        <f t="shared" si="7"/>
        <v>7</v>
      </c>
      <c r="B17" s="52" t="str">
        <f>'1.Spieltag'!B22</f>
        <v>Mike04</v>
      </c>
      <c r="C17" s="52">
        <f>'1.Spieltag'!$AG22</f>
        <v>17</v>
      </c>
      <c r="D17" s="52">
        <f>'2.Spieltag '!$AG22</f>
        <v>5</v>
      </c>
      <c r="E17" s="52">
        <f>'3.Spieltag'!$AG22</f>
        <v>20</v>
      </c>
      <c r="F17" s="52">
        <f>'4.Spieltag'!$AG22</f>
        <v>22</v>
      </c>
      <c r="G17" s="52">
        <f>'5.Spieltag'!$AG22</f>
        <v>19</v>
      </c>
      <c r="H17" s="52">
        <f>'6.Spieltag'!$AG22</f>
        <v>15</v>
      </c>
      <c r="I17" s="52">
        <f>'7.Spieltag'!$AG22</f>
        <v>24</v>
      </c>
      <c r="J17" s="52">
        <f>'8.Spieltag'!$AG22</f>
        <v>24</v>
      </c>
      <c r="K17" s="52">
        <f>'9.Spieltag'!$AG22</f>
        <v>19</v>
      </c>
      <c r="L17" s="52">
        <f>'10.Spieltag'!$AG22</f>
        <v>28</v>
      </c>
      <c r="M17" s="52">
        <f>'11.Spieltag'!$AG22</f>
        <v>20</v>
      </c>
      <c r="N17" s="52">
        <f>'12.Spieltag'!$AG22</f>
        <v>15</v>
      </c>
      <c r="O17" s="52">
        <f>'13.Spieltag'!$AG22</f>
        <v>11</v>
      </c>
      <c r="P17" s="52">
        <f>'14.Spieltag'!$AG22</f>
        <v>27</v>
      </c>
      <c r="Q17" s="52">
        <f>'15.Spieltag'!$AG22</f>
        <v>14</v>
      </c>
      <c r="R17" s="52">
        <f>'16.Spieltag'!$AG22</f>
        <v>10</v>
      </c>
      <c r="S17" s="52">
        <f>'17.Spieltag'!$AG22</f>
        <v>12</v>
      </c>
      <c r="T17" s="52">
        <f>'18.Spieltag'!$AG22</f>
        <v>20</v>
      </c>
      <c r="U17" s="52">
        <f>'19.Spieltag'!$AG22</f>
        <v>4</v>
      </c>
      <c r="V17" s="52">
        <f>'20.Spieltag'!$AG22</f>
        <v>10</v>
      </c>
      <c r="W17" s="52">
        <f>'21.Spieltag'!$AG22</f>
        <v>9</v>
      </c>
      <c r="X17" s="52">
        <f>'22.Spieltag'!$AG22</f>
        <v>24</v>
      </c>
      <c r="Y17" s="52">
        <f>'23.Spieltag'!$AG22</f>
        <v>23</v>
      </c>
      <c r="Z17" s="52">
        <f>'24.Spieltag'!$AG22</f>
        <v>7</v>
      </c>
      <c r="AA17" s="52">
        <f>'25.Spieltag'!$AG22</f>
        <v>22</v>
      </c>
      <c r="AB17" s="52">
        <f>'26.Spieltag'!$AG22</f>
        <v>11</v>
      </c>
      <c r="AC17" s="52">
        <f>'27.Spieltag'!$AG22</f>
        <v>9</v>
      </c>
      <c r="AD17" s="52">
        <f>'28.Spieltag'!$AG22</f>
        <v>17</v>
      </c>
      <c r="AE17" s="52">
        <f>'29.Spieltag'!$AG22</f>
        <v>29</v>
      </c>
      <c r="AF17" s="52">
        <f>'30.Spieltag'!$AG22</f>
        <v>17</v>
      </c>
      <c r="AG17" s="52">
        <f>'31.Spieltag'!$AG22</f>
        <v>22</v>
      </c>
      <c r="AH17" s="52">
        <f>'32.Spieltag'!$AG22</f>
        <v>24</v>
      </c>
      <c r="AI17" s="52">
        <f>'33.Spieltag'!$AG22</f>
        <v>12</v>
      </c>
      <c r="AJ17" s="52">
        <f>'34.Spieltag'!$AG22</f>
        <v>17</v>
      </c>
      <c r="AK17" s="56">
        <f t="shared" si="9"/>
        <v>579</v>
      </c>
      <c r="AL17" s="55">
        <f t="shared" si="10"/>
        <v>4</v>
      </c>
      <c r="AM17" s="55">
        <f t="shared" si="11"/>
        <v>5</v>
      </c>
      <c r="AN17" s="55">
        <f t="shared" si="12"/>
        <v>7</v>
      </c>
      <c r="AO17" s="55">
        <f t="shared" si="13"/>
        <v>9</v>
      </c>
      <c r="AP17" s="56">
        <f t="shared" si="5"/>
        <v>554</v>
      </c>
      <c r="AQ17" s="60">
        <f t="shared" si="6"/>
        <v>25</v>
      </c>
      <c r="AS17" s="50">
        <v>15</v>
      </c>
      <c r="AT17" s="54" t="s">
        <v>115</v>
      </c>
      <c r="AU17" s="53">
        <v>30</v>
      </c>
      <c r="AX17" s="78" t="s">
        <v>79</v>
      </c>
      <c r="AY17" s="79">
        <v>20</v>
      </c>
      <c r="BC17" s="50">
        <v>32</v>
      </c>
      <c r="BD17" s="51" t="s">
        <v>75</v>
      </c>
      <c r="BE17" s="73">
        <v>20</v>
      </c>
      <c r="BF17" s="51"/>
      <c r="BG17" s="73"/>
      <c r="BH17" s="51"/>
      <c r="BI17" s="73"/>
      <c r="BK17" s="78" t="s">
        <v>79</v>
      </c>
      <c r="BL17" s="79">
        <v>20</v>
      </c>
      <c r="BN17" s="50">
        <v>15</v>
      </c>
      <c r="BO17" s="51" t="s">
        <v>99</v>
      </c>
      <c r="BP17" s="73">
        <v>10</v>
      </c>
      <c r="BQ17" s="54" t="s">
        <v>73</v>
      </c>
      <c r="BR17" s="73">
        <v>10</v>
      </c>
      <c r="BS17" s="51" t="s">
        <v>114</v>
      </c>
      <c r="BT17" s="73">
        <v>10</v>
      </c>
    </row>
    <row r="18" spans="1:72" ht="15.75" thickBot="1" x14ac:dyDescent="0.3">
      <c r="A18" s="21">
        <f t="shared" si="7"/>
        <v>26</v>
      </c>
      <c r="B18" s="52" t="str">
        <f>'1.Spieltag'!B23</f>
        <v>Nico1904</v>
      </c>
      <c r="C18" s="52">
        <f>'1.Spieltag'!$AG23</f>
        <v>11</v>
      </c>
      <c r="D18" s="52">
        <f>'2.Spieltag '!$AG23</f>
        <v>0</v>
      </c>
      <c r="E18" s="52">
        <f>'3.Spieltag'!$AG23</f>
        <v>0</v>
      </c>
      <c r="F18" s="52">
        <f>'4.Spieltag'!$AG23</f>
        <v>0</v>
      </c>
      <c r="G18" s="52">
        <f>'5.Spieltag'!$AG23</f>
        <v>11</v>
      </c>
      <c r="H18" s="52">
        <f>'6.Spieltag'!$AG23</f>
        <v>26</v>
      </c>
      <c r="I18" s="52">
        <f>'7.Spieltag'!$AG23</f>
        <v>20</v>
      </c>
      <c r="J18" s="52">
        <f>'8.Spieltag'!$AG23</f>
        <v>20</v>
      </c>
      <c r="K18" s="52">
        <f>'9.Spieltag'!$AG23</f>
        <v>0</v>
      </c>
      <c r="L18" s="52">
        <f>'10.Spieltag'!$AG23</f>
        <v>18</v>
      </c>
      <c r="M18" s="52">
        <f>'11.Spieltag'!$AG23</f>
        <v>9</v>
      </c>
      <c r="N18" s="52">
        <f>'12.Spieltag'!$AG23</f>
        <v>24</v>
      </c>
      <c r="O18" s="52">
        <f>'13.Spieltag'!$AG23</f>
        <v>16</v>
      </c>
      <c r="P18" s="52">
        <f>'14.Spieltag'!$AG23</f>
        <v>24</v>
      </c>
      <c r="Q18" s="52">
        <f>'15.Spieltag'!$AG23</f>
        <v>0</v>
      </c>
      <c r="R18" s="52">
        <f>'16.Spieltag'!$AG23</f>
        <v>18</v>
      </c>
      <c r="S18" s="52">
        <f>'17.Spieltag'!$AG23</f>
        <v>18</v>
      </c>
      <c r="T18" s="52">
        <f>'18.Spieltag'!$AG23</f>
        <v>2</v>
      </c>
      <c r="U18" s="52">
        <f>'19.Spieltag'!$AG23</f>
        <v>20</v>
      </c>
      <c r="V18" s="52">
        <f>'20.Spieltag'!$AG23</f>
        <v>10</v>
      </c>
      <c r="W18" s="52">
        <f>'21.Spieltag'!$AG23</f>
        <v>5</v>
      </c>
      <c r="X18" s="52">
        <f>'22.Spieltag'!$AG23</f>
        <v>0</v>
      </c>
      <c r="Y18" s="52">
        <f>'23.Spieltag'!$AG23</f>
        <v>13</v>
      </c>
      <c r="Z18" s="52">
        <f>'24.Spieltag'!$AG23</f>
        <v>13</v>
      </c>
      <c r="AA18" s="52">
        <f>'25.Spieltag'!$AG23</f>
        <v>0</v>
      </c>
      <c r="AB18" s="52">
        <f>'26.Spieltag'!$AG23</f>
        <v>12</v>
      </c>
      <c r="AC18" s="52">
        <f>'27.Spieltag'!$AG23</f>
        <v>0</v>
      </c>
      <c r="AD18" s="52">
        <f>'28.Spieltag'!$AG23</f>
        <v>0</v>
      </c>
      <c r="AE18" s="52">
        <f>'29.Spieltag'!$AG23</f>
        <v>0</v>
      </c>
      <c r="AF18" s="52">
        <f>'30.Spieltag'!$AG23</f>
        <v>0</v>
      </c>
      <c r="AG18" s="52">
        <f>'31.Spieltag'!$AG23</f>
        <v>0</v>
      </c>
      <c r="AH18" s="52">
        <f>'32.Spieltag'!$AG23</f>
        <v>0</v>
      </c>
      <c r="AI18" s="52">
        <f>'33.Spieltag'!$AG23</f>
        <v>0</v>
      </c>
      <c r="AJ18" s="52">
        <f>'34.Spieltag'!$AG23</f>
        <v>0</v>
      </c>
      <c r="AK18" s="56">
        <f t="shared" si="9"/>
        <v>290</v>
      </c>
      <c r="AL18" s="55">
        <f t="shared" si="10"/>
        <v>0</v>
      </c>
      <c r="AM18" s="55">
        <f t="shared" si="11"/>
        <v>0</v>
      </c>
      <c r="AN18" s="55">
        <f t="shared" si="12"/>
        <v>0</v>
      </c>
      <c r="AO18" s="55">
        <f t="shared" si="13"/>
        <v>0</v>
      </c>
      <c r="AP18" s="56">
        <f t="shared" si="5"/>
        <v>290</v>
      </c>
      <c r="AQ18" s="60">
        <f t="shared" si="6"/>
        <v>0</v>
      </c>
      <c r="AS18" s="50">
        <v>16</v>
      </c>
      <c r="AT18" s="54" t="s">
        <v>86</v>
      </c>
      <c r="AU18" s="53">
        <v>29</v>
      </c>
      <c r="AX18" s="78" t="s">
        <v>121</v>
      </c>
      <c r="AY18" s="79">
        <v>20</v>
      </c>
      <c r="BC18" s="50">
        <v>33</v>
      </c>
      <c r="BD18" s="51" t="s">
        <v>69</v>
      </c>
      <c r="BE18" s="73">
        <v>20</v>
      </c>
      <c r="BF18" s="51"/>
      <c r="BG18" s="73"/>
      <c r="BH18" s="51"/>
      <c r="BI18" s="73"/>
      <c r="BK18" s="78" t="s">
        <v>100</v>
      </c>
      <c r="BL18" s="79">
        <v>10</v>
      </c>
      <c r="BN18" s="50">
        <v>16</v>
      </c>
      <c r="BO18" s="51" t="s">
        <v>86</v>
      </c>
      <c r="BP18" s="73">
        <v>20</v>
      </c>
      <c r="BQ18" s="51"/>
      <c r="BR18" s="73"/>
      <c r="BS18" s="51"/>
      <c r="BT18" s="73"/>
    </row>
    <row r="19" spans="1:72" ht="15.75" thickBot="1" x14ac:dyDescent="0.3">
      <c r="A19" s="21">
        <f t="shared" si="7"/>
        <v>16</v>
      </c>
      <c r="B19" s="52" t="str">
        <f>'1.Spieltag'!B24</f>
        <v>Reinhold</v>
      </c>
      <c r="C19" s="52">
        <f>'1.Spieltag'!$AG24</f>
        <v>21</v>
      </c>
      <c r="D19" s="52">
        <f>'2.Spieltag '!$AG24</f>
        <v>15</v>
      </c>
      <c r="E19" s="52">
        <f>'3.Spieltag'!$AG24</f>
        <v>11</v>
      </c>
      <c r="F19" s="52">
        <f>'4.Spieltag'!$AG24</f>
        <v>10</v>
      </c>
      <c r="G19" s="52">
        <f>'5.Spieltag'!$AG24</f>
        <v>7</v>
      </c>
      <c r="H19" s="52">
        <f>'6.Spieltag'!$AG24</f>
        <v>26</v>
      </c>
      <c r="I19" s="52">
        <f>'7.Spieltag'!$AG24</f>
        <v>28</v>
      </c>
      <c r="J19" s="52">
        <f>'8.Spieltag'!$AG24</f>
        <v>33</v>
      </c>
      <c r="K19" s="52">
        <f>'9.Spieltag'!$AG24</f>
        <v>18</v>
      </c>
      <c r="L19" s="52">
        <f>'10.Spieltag'!$AG24</f>
        <v>19</v>
      </c>
      <c r="M19" s="52">
        <f>'11.Spieltag'!$AG24</f>
        <v>12</v>
      </c>
      <c r="N19" s="52">
        <f>'12.Spieltag'!$AG24</f>
        <v>25</v>
      </c>
      <c r="O19" s="52">
        <f>'13.Spieltag'!$AG24</f>
        <v>15</v>
      </c>
      <c r="P19" s="52">
        <f>'14.Spieltag'!$AG24</f>
        <v>11</v>
      </c>
      <c r="Q19" s="52">
        <f>'15.Spieltag'!$AG24</f>
        <v>27</v>
      </c>
      <c r="R19" s="52">
        <f>'16.Spieltag'!$AG24</f>
        <v>17</v>
      </c>
      <c r="S19" s="52">
        <f>'17.Spieltag'!$AG24</f>
        <v>8</v>
      </c>
      <c r="T19" s="52">
        <f>'18.Spieltag'!$AG24</f>
        <v>10</v>
      </c>
      <c r="U19" s="52">
        <f>'19.Spieltag'!$AG24</f>
        <v>10</v>
      </c>
      <c r="V19" s="52">
        <f>'20.Spieltag'!$AG24</f>
        <v>3</v>
      </c>
      <c r="W19" s="52">
        <f>'21.Spieltag'!$AG24</f>
        <v>5</v>
      </c>
      <c r="X19" s="52">
        <f>'22.Spieltag'!$AG24</f>
        <v>18</v>
      </c>
      <c r="Y19" s="52">
        <f>'23.Spieltag'!$AG24</f>
        <v>29</v>
      </c>
      <c r="Z19" s="52">
        <f>'24.Spieltag'!$AG24</f>
        <v>7</v>
      </c>
      <c r="AA19" s="52">
        <f>'25.Spieltag'!$AG24</f>
        <v>16</v>
      </c>
      <c r="AB19" s="52">
        <f>'26.Spieltag'!$AG24</f>
        <v>16</v>
      </c>
      <c r="AC19" s="52">
        <f>'27.Spieltag'!$AG24</f>
        <v>3</v>
      </c>
      <c r="AD19" s="52">
        <f>'28.Spieltag'!$AG24</f>
        <v>15</v>
      </c>
      <c r="AE19" s="52">
        <f>'29.Spieltag'!$AG24</f>
        <v>16</v>
      </c>
      <c r="AF19" s="52">
        <f>'30.Spieltag'!$AG24</f>
        <v>14</v>
      </c>
      <c r="AG19" s="52">
        <f>'31.Spieltag'!$AG24</f>
        <v>19</v>
      </c>
      <c r="AH19" s="52">
        <f>'32.Spieltag'!$AG24</f>
        <v>15</v>
      </c>
      <c r="AI19" s="52">
        <f>'33.Spieltag'!$AG24</f>
        <v>9</v>
      </c>
      <c r="AJ19" s="52">
        <f>'34.Spieltag'!$AG24</f>
        <v>16</v>
      </c>
      <c r="AK19" s="56">
        <f t="shared" si="9"/>
        <v>524</v>
      </c>
      <c r="AL19" s="55">
        <f t="shared" si="10"/>
        <v>3</v>
      </c>
      <c r="AM19" s="55">
        <f t="shared" si="11"/>
        <v>3</v>
      </c>
      <c r="AN19" s="55">
        <f t="shared" si="12"/>
        <v>5</v>
      </c>
      <c r="AO19" s="55">
        <f t="shared" si="13"/>
        <v>7</v>
      </c>
      <c r="AP19" s="56">
        <f t="shared" si="5"/>
        <v>506</v>
      </c>
      <c r="AQ19" s="60">
        <f t="shared" si="6"/>
        <v>18</v>
      </c>
      <c r="AS19" s="92">
        <v>17</v>
      </c>
      <c r="AT19" s="93" t="s">
        <v>76</v>
      </c>
      <c r="AU19" s="94">
        <v>26</v>
      </c>
      <c r="AX19" s="78" t="s">
        <v>103</v>
      </c>
      <c r="AY19" s="79">
        <v>10</v>
      </c>
      <c r="BC19" s="50">
        <v>34</v>
      </c>
      <c r="BD19" s="85" t="s">
        <v>101</v>
      </c>
      <c r="BE19" s="73">
        <v>10</v>
      </c>
      <c r="BF19" s="98" t="s">
        <v>123</v>
      </c>
      <c r="BG19" s="73">
        <v>10</v>
      </c>
      <c r="BH19" s="78" t="s">
        <v>98</v>
      </c>
      <c r="BI19" s="73">
        <v>10</v>
      </c>
      <c r="BK19" s="78" t="s">
        <v>98</v>
      </c>
      <c r="BL19" s="79">
        <v>20</v>
      </c>
      <c r="BN19" s="50">
        <v>17</v>
      </c>
      <c r="BO19" s="51" t="s">
        <v>76</v>
      </c>
      <c r="BP19" s="73">
        <v>20</v>
      </c>
      <c r="BQ19" s="51"/>
      <c r="BR19" s="73"/>
      <c r="BS19" s="51"/>
      <c r="BT19" s="73"/>
    </row>
    <row r="20" spans="1:72" ht="15.75" thickBot="1" x14ac:dyDescent="0.3">
      <c r="A20" s="21">
        <f t="shared" si="7"/>
        <v>9</v>
      </c>
      <c r="B20" s="52" t="str">
        <f>'1.Spieltag'!B25</f>
        <v>ReneMause</v>
      </c>
      <c r="C20" s="52">
        <f>'1.Spieltag'!$AG25</f>
        <v>29</v>
      </c>
      <c r="D20" s="52">
        <f>'2.Spieltag '!$AG25</f>
        <v>10</v>
      </c>
      <c r="E20" s="52">
        <f>'3.Spieltag'!$AG25</f>
        <v>22</v>
      </c>
      <c r="F20" s="52">
        <f>'4.Spieltag'!$AG25</f>
        <v>17</v>
      </c>
      <c r="G20" s="52">
        <f>'5.Spieltag'!$AG25</f>
        <v>9</v>
      </c>
      <c r="H20" s="52">
        <f>'6.Spieltag'!$AG25</f>
        <v>16</v>
      </c>
      <c r="I20" s="52">
        <f>'7.Spieltag'!$AG25</f>
        <v>17</v>
      </c>
      <c r="J20" s="52">
        <f>'8.Spieltag'!$AG25</f>
        <v>21</v>
      </c>
      <c r="K20" s="52">
        <f>'9.Spieltag'!$AG25</f>
        <v>16</v>
      </c>
      <c r="L20" s="52">
        <f>'10.Spieltag'!$AG25</f>
        <v>24</v>
      </c>
      <c r="M20" s="52">
        <f>'11.Spieltag'!$AG25</f>
        <v>12</v>
      </c>
      <c r="N20" s="52">
        <f>'12.Spieltag'!$AG25</f>
        <v>32</v>
      </c>
      <c r="O20" s="52">
        <f>'13.Spieltag'!$AG25</f>
        <v>12</v>
      </c>
      <c r="P20" s="52">
        <f>'14.Spieltag'!$AG25</f>
        <v>27</v>
      </c>
      <c r="Q20" s="52">
        <f>'15.Spieltag'!$AG25</f>
        <v>26</v>
      </c>
      <c r="R20" s="52">
        <f>'16.Spieltag'!$AG25</f>
        <v>12</v>
      </c>
      <c r="S20" s="52">
        <f>'17.Spieltag'!$AG25</f>
        <v>5</v>
      </c>
      <c r="T20" s="52">
        <f>'18.Spieltag'!$AG25</f>
        <v>12</v>
      </c>
      <c r="U20" s="52">
        <f>'19.Spieltag'!$AG25</f>
        <v>9</v>
      </c>
      <c r="V20" s="52">
        <f>'20.Spieltag'!$AG25</f>
        <v>5</v>
      </c>
      <c r="W20" s="52">
        <f>'21.Spieltag'!$AG25</f>
        <v>9</v>
      </c>
      <c r="X20" s="52">
        <f>'22.Spieltag'!$AG25</f>
        <v>22</v>
      </c>
      <c r="Y20" s="52">
        <f>'23.Spieltag'!$AG25</f>
        <v>25</v>
      </c>
      <c r="Z20" s="52">
        <f>'24.Spieltag'!$AG25</f>
        <v>12</v>
      </c>
      <c r="AA20" s="52">
        <f>'25.Spieltag'!$AG25</f>
        <v>16</v>
      </c>
      <c r="AB20" s="52">
        <f>'26.Spieltag'!$AG25</f>
        <v>9</v>
      </c>
      <c r="AC20" s="52">
        <f>'27.Spieltag'!$AG25</f>
        <v>13</v>
      </c>
      <c r="AD20" s="52">
        <f>'28.Spieltag'!$AG25</f>
        <v>22</v>
      </c>
      <c r="AE20" s="52">
        <f>'29.Spieltag'!$AG25</f>
        <v>23</v>
      </c>
      <c r="AF20" s="52">
        <f>'30.Spieltag'!$AG25</f>
        <v>19</v>
      </c>
      <c r="AG20" s="52">
        <f>'31.Spieltag'!$AG25</f>
        <v>20</v>
      </c>
      <c r="AH20" s="52">
        <f>'32.Spieltag'!$AG25</f>
        <v>22</v>
      </c>
      <c r="AI20" s="52">
        <f>'33.Spieltag'!$AG25</f>
        <v>8</v>
      </c>
      <c r="AJ20" s="52">
        <f>'34.Spieltag'!$AG25</f>
        <v>17</v>
      </c>
      <c r="AK20" s="56">
        <f t="shared" ref="AK20" si="14">SUM(C20:AJ20)</f>
        <v>570</v>
      </c>
      <c r="AL20" s="55">
        <f t="shared" si="10"/>
        <v>5</v>
      </c>
      <c r="AM20" s="55">
        <f t="shared" si="11"/>
        <v>5</v>
      </c>
      <c r="AN20" s="55">
        <f t="shared" si="12"/>
        <v>8</v>
      </c>
      <c r="AO20" s="55">
        <f t="shared" si="13"/>
        <v>9</v>
      </c>
      <c r="AP20" s="56">
        <f t="shared" si="5"/>
        <v>543</v>
      </c>
      <c r="AQ20" s="60">
        <f t="shared" si="6"/>
        <v>27</v>
      </c>
      <c r="AS20" s="89">
        <v>18</v>
      </c>
      <c r="AT20" s="90" t="s">
        <v>117</v>
      </c>
      <c r="AU20" s="91">
        <v>20</v>
      </c>
      <c r="AX20" s="78" t="s">
        <v>69</v>
      </c>
      <c r="AY20" s="79">
        <v>30</v>
      </c>
      <c r="BC20" s="50"/>
      <c r="BD20" s="51"/>
      <c r="BE20" s="73"/>
      <c r="BF20" s="51"/>
      <c r="BG20" s="73"/>
      <c r="BH20" s="51"/>
      <c r="BI20" s="73"/>
      <c r="BK20" s="78" t="s">
        <v>103</v>
      </c>
      <c r="BL20" s="79">
        <v>20</v>
      </c>
    </row>
    <row r="21" spans="1:72" ht="15.75" thickBot="1" x14ac:dyDescent="0.3">
      <c r="A21" s="21">
        <f t="shared" si="7"/>
        <v>18</v>
      </c>
      <c r="B21" s="52" t="str">
        <f>'1.Spieltag'!B26</f>
        <v>Ricardo04</v>
      </c>
      <c r="C21" s="52">
        <f>'1.Spieltag'!$AG26</f>
        <v>15</v>
      </c>
      <c r="D21" s="52">
        <f>'2.Spieltag '!$AG26</f>
        <v>14</v>
      </c>
      <c r="E21" s="52">
        <f>'3.Spieltag'!$AG26</f>
        <v>17</v>
      </c>
      <c r="F21" s="52">
        <f>'4.Spieltag'!$AG26</f>
        <v>8</v>
      </c>
      <c r="G21" s="52">
        <f>'5.Spieltag'!$AG26</f>
        <v>18</v>
      </c>
      <c r="H21" s="52">
        <f>'6.Spieltag'!$AG26</f>
        <v>21</v>
      </c>
      <c r="I21" s="52">
        <f>'7.Spieltag'!$AG26</f>
        <v>23</v>
      </c>
      <c r="J21" s="52">
        <f>'8.Spieltag'!$AG26</f>
        <v>31</v>
      </c>
      <c r="K21" s="52">
        <f>'9.Spieltag'!$AG26</f>
        <v>13</v>
      </c>
      <c r="L21" s="52">
        <f>'10.Spieltag'!$AG26</f>
        <v>23</v>
      </c>
      <c r="M21" s="52">
        <f>'11.Spieltag'!$AG26</f>
        <v>11</v>
      </c>
      <c r="N21" s="52">
        <f>'12.Spieltag'!$AG26</f>
        <v>12</v>
      </c>
      <c r="O21" s="52">
        <f>'13.Spieltag'!$AG26</f>
        <v>20</v>
      </c>
      <c r="P21" s="52">
        <f>'14.Spieltag'!$AG26</f>
        <v>20</v>
      </c>
      <c r="Q21" s="52">
        <f>'15.Spieltag'!$AG26</f>
        <v>14</v>
      </c>
      <c r="R21" s="52">
        <f>'16.Spieltag'!$AG26</f>
        <v>13</v>
      </c>
      <c r="S21" s="52">
        <f>'17.Spieltag'!$AG26</f>
        <v>26</v>
      </c>
      <c r="T21" s="52">
        <f>'18.Spieltag'!$AG26</f>
        <v>10</v>
      </c>
      <c r="U21" s="52">
        <f>'19.Spieltag'!$AG26</f>
        <v>7</v>
      </c>
      <c r="V21" s="52">
        <f>'20.Spieltag'!$AG26</f>
        <v>10</v>
      </c>
      <c r="W21" s="52">
        <f>'21.Spieltag'!$AG26</f>
        <v>8</v>
      </c>
      <c r="X21" s="52">
        <f>'22.Spieltag'!$AG26</f>
        <v>16</v>
      </c>
      <c r="Y21" s="52">
        <f>'23.Spieltag'!$AG26</f>
        <v>11</v>
      </c>
      <c r="Z21" s="52">
        <f>'24.Spieltag'!$AG26</f>
        <v>13</v>
      </c>
      <c r="AA21" s="52">
        <f>'25.Spieltag'!$AG26</f>
        <v>18</v>
      </c>
      <c r="AB21" s="52">
        <f>'26.Spieltag'!$AG26</f>
        <v>15</v>
      </c>
      <c r="AC21" s="52">
        <f>'27.Spieltag'!$AG26</f>
        <v>9</v>
      </c>
      <c r="AD21" s="52">
        <f>'28.Spieltag'!$AG26</f>
        <v>21</v>
      </c>
      <c r="AE21" s="52">
        <f>'29.Spieltag'!$AG26</f>
        <v>23</v>
      </c>
      <c r="AF21" s="52">
        <f>'30.Spieltag'!$AG26</f>
        <v>17</v>
      </c>
      <c r="AG21" s="52">
        <f>'31.Spieltag'!$AG26</f>
        <v>0</v>
      </c>
      <c r="AH21" s="52">
        <f>'32.Spieltag'!$AG26</f>
        <v>0</v>
      </c>
      <c r="AI21" s="52">
        <f>'33.Spieltag'!$AG26</f>
        <v>0</v>
      </c>
      <c r="AJ21" s="52">
        <f>'34.Spieltag'!$AG26</f>
        <v>0</v>
      </c>
      <c r="AK21" s="56">
        <f t="shared" ref="AK21" si="15">SUM(C21:AJ21)</f>
        <v>477</v>
      </c>
      <c r="AL21" s="55">
        <f t="shared" si="10"/>
        <v>0</v>
      </c>
      <c r="AM21" s="55">
        <f t="shared" si="11"/>
        <v>0</v>
      </c>
      <c r="AN21" s="55">
        <f t="shared" si="12"/>
        <v>0</v>
      </c>
      <c r="AO21" s="55">
        <f t="shared" si="13"/>
        <v>0</v>
      </c>
      <c r="AP21" s="56">
        <f t="shared" si="5"/>
        <v>477</v>
      </c>
      <c r="AQ21" s="60">
        <f t="shared" si="6"/>
        <v>0</v>
      </c>
      <c r="AS21" s="50">
        <v>19</v>
      </c>
      <c r="AT21" s="51" t="s">
        <v>118</v>
      </c>
      <c r="AU21" s="53">
        <v>22</v>
      </c>
      <c r="AX21" s="78" t="s">
        <v>84</v>
      </c>
      <c r="AY21" s="79">
        <v>20</v>
      </c>
      <c r="BC21" s="50"/>
      <c r="BD21" s="51"/>
      <c r="BE21" s="73"/>
      <c r="BF21" s="51"/>
      <c r="BG21" s="73"/>
      <c r="BH21" s="51"/>
      <c r="BI21" s="73"/>
      <c r="BK21" s="78" t="s">
        <v>84</v>
      </c>
      <c r="BL21" s="79">
        <v>20</v>
      </c>
    </row>
    <row r="22" spans="1:72" ht="15.75" thickBot="1" x14ac:dyDescent="0.3">
      <c r="A22" s="21">
        <f t="shared" si="7"/>
        <v>23</v>
      </c>
      <c r="B22" s="52" t="str">
        <f>'1.Spieltag'!B27</f>
        <v>Schalt04</v>
      </c>
      <c r="C22" s="52">
        <f>'1.Spieltag'!$AG27</f>
        <v>11</v>
      </c>
      <c r="D22" s="52">
        <f>'2.Spieltag '!$AG27</f>
        <v>2</v>
      </c>
      <c r="E22" s="52">
        <f>'3.Spieltag'!$AG27</f>
        <v>12</v>
      </c>
      <c r="F22" s="52">
        <f>'4.Spieltag'!$AG27</f>
        <v>24</v>
      </c>
      <c r="G22" s="52">
        <f>'5.Spieltag'!$AG27</f>
        <v>20</v>
      </c>
      <c r="H22" s="52">
        <f>'6.Spieltag'!$AG27</f>
        <v>21</v>
      </c>
      <c r="I22" s="52">
        <f>'7.Spieltag'!$AG27</f>
        <v>20</v>
      </c>
      <c r="J22" s="52">
        <f>'8.Spieltag'!$AG27</f>
        <v>0</v>
      </c>
      <c r="K22" s="52">
        <f>'9.Spieltag'!$AG27</f>
        <v>18</v>
      </c>
      <c r="L22" s="52">
        <f>'10.Spieltag'!$AG27</f>
        <v>10</v>
      </c>
      <c r="M22" s="52">
        <f>'11.Spieltag'!$AG27</f>
        <v>15</v>
      </c>
      <c r="N22" s="52">
        <f>'12.Spieltag'!$AG27</f>
        <v>10</v>
      </c>
      <c r="O22" s="52">
        <f>'13.Spieltag'!$AG27</f>
        <v>10</v>
      </c>
      <c r="P22" s="52">
        <f>'14.Spieltag'!$AG27</f>
        <v>22</v>
      </c>
      <c r="Q22" s="52">
        <f>'15.Spieltag'!$AG27</f>
        <v>16</v>
      </c>
      <c r="R22" s="52">
        <f>'16.Spieltag'!$AG27</f>
        <v>29</v>
      </c>
      <c r="S22" s="52">
        <f>'17.Spieltag'!$AG27</f>
        <v>3</v>
      </c>
      <c r="T22" s="52">
        <f>'18.Spieltag'!$AG27</f>
        <v>8</v>
      </c>
      <c r="U22" s="52">
        <f>'19.Spieltag'!$AG27</f>
        <v>13</v>
      </c>
      <c r="V22" s="52">
        <f>'20.Spieltag'!$AG27</f>
        <v>2</v>
      </c>
      <c r="W22" s="52">
        <f>'21.Spieltag'!$AG27</f>
        <v>7</v>
      </c>
      <c r="X22" s="52">
        <f>'22.Spieltag'!$AG27</f>
        <v>22</v>
      </c>
      <c r="Y22" s="52">
        <f>'23.Spieltag'!$AG27</f>
        <v>18</v>
      </c>
      <c r="Z22" s="52">
        <f>'24.Spieltag'!$AG27</f>
        <v>10</v>
      </c>
      <c r="AA22" s="52">
        <f>'25.Spieltag'!$AG27</f>
        <v>16</v>
      </c>
      <c r="AB22" s="52">
        <f>'26.Spieltag'!$AG27</f>
        <v>10</v>
      </c>
      <c r="AC22" s="52">
        <f>'27.Spieltag'!$AG27</f>
        <v>14</v>
      </c>
      <c r="AD22" s="52">
        <f>'28.Spieltag'!$AG27</f>
        <v>13</v>
      </c>
      <c r="AE22" s="52">
        <f>'29.Spieltag'!$AG27</f>
        <v>2</v>
      </c>
      <c r="AF22" s="52">
        <f>'30.Spieltag'!$AG27</f>
        <v>25</v>
      </c>
      <c r="AG22" s="52">
        <f>'31.Spieltag'!$AG27</f>
        <v>11</v>
      </c>
      <c r="AH22" s="52">
        <f>'32.Spieltag'!$AG27</f>
        <v>0</v>
      </c>
      <c r="AI22" s="52">
        <f>'33.Spieltag'!$AG27</f>
        <v>0</v>
      </c>
      <c r="AJ22" s="52">
        <f>'34.Spieltag'!$AG27</f>
        <v>0</v>
      </c>
      <c r="AK22" s="56">
        <f t="shared" ref="AK22:AK23" si="16">SUM(C22:AJ22)</f>
        <v>414</v>
      </c>
      <c r="AL22" s="55">
        <f t="shared" si="10"/>
        <v>0</v>
      </c>
      <c r="AM22" s="55">
        <f t="shared" si="11"/>
        <v>0</v>
      </c>
      <c r="AN22" s="55">
        <f t="shared" si="12"/>
        <v>0</v>
      </c>
      <c r="AO22" s="55">
        <f t="shared" si="13"/>
        <v>0</v>
      </c>
      <c r="AP22" s="56">
        <f t="shared" si="5"/>
        <v>414</v>
      </c>
      <c r="AQ22" s="60">
        <f t="shared" si="6"/>
        <v>0</v>
      </c>
      <c r="AS22" s="50">
        <v>20</v>
      </c>
      <c r="AT22" s="51" t="s">
        <v>73</v>
      </c>
      <c r="AU22" s="53">
        <v>15</v>
      </c>
      <c r="AX22" s="85" t="s">
        <v>80</v>
      </c>
      <c r="AY22" s="86">
        <v>20</v>
      </c>
      <c r="BC22" s="50"/>
      <c r="BD22" s="51"/>
      <c r="BE22" s="73"/>
      <c r="BF22" s="51"/>
      <c r="BG22" s="73"/>
      <c r="BH22" s="51"/>
      <c r="BI22" s="73"/>
      <c r="BK22" s="78" t="s">
        <v>80</v>
      </c>
      <c r="BL22" s="79">
        <v>10</v>
      </c>
    </row>
    <row r="23" spans="1:72" ht="15.75" thickBot="1" x14ac:dyDescent="0.3">
      <c r="A23" s="21">
        <f t="shared" si="7"/>
        <v>24</v>
      </c>
      <c r="B23" s="52" t="str">
        <f>'1.Spieltag'!B28</f>
        <v>schmiddi04</v>
      </c>
      <c r="C23" s="52">
        <f>'1.Spieltag'!$AG28</f>
        <v>16</v>
      </c>
      <c r="D23" s="52">
        <f>'2.Spieltag '!$AG28</f>
        <v>12</v>
      </c>
      <c r="E23" s="52">
        <f>'3.Spieltag'!$AG28</f>
        <v>16</v>
      </c>
      <c r="F23" s="52">
        <f>'4.Spieltag'!$AG28</f>
        <v>8</v>
      </c>
      <c r="G23" s="52">
        <f>'5.Spieltag'!$AG28</f>
        <v>7</v>
      </c>
      <c r="H23" s="52">
        <f>'6.Spieltag'!$AG28</f>
        <v>25</v>
      </c>
      <c r="I23" s="52">
        <f>'7.Spieltag'!$AG28</f>
        <v>13</v>
      </c>
      <c r="J23" s="52">
        <f>'8.Spieltag'!$AG28</f>
        <v>21</v>
      </c>
      <c r="K23" s="52">
        <f>'9.Spieltag'!$AG28</f>
        <v>5</v>
      </c>
      <c r="L23" s="52">
        <f>'10.Spieltag'!$AG28</f>
        <v>19</v>
      </c>
      <c r="M23" s="52">
        <f>'11.Spieltag'!$AG28</f>
        <v>12</v>
      </c>
      <c r="N23" s="52">
        <f>'12.Spieltag'!$AG28</f>
        <v>25</v>
      </c>
      <c r="O23" s="52">
        <f>'13.Spieltag'!$AG28</f>
        <v>15</v>
      </c>
      <c r="P23" s="52">
        <f>'14.Spieltag'!$AG28</f>
        <v>17</v>
      </c>
      <c r="Q23" s="52">
        <f>'15.Spieltag'!$AG28</f>
        <v>0</v>
      </c>
      <c r="R23" s="52">
        <f>'16.Spieltag'!$AG28</f>
        <v>20</v>
      </c>
      <c r="S23" s="52">
        <f>'17.Spieltag'!$AG28</f>
        <v>11</v>
      </c>
      <c r="T23" s="52">
        <f>'18.Spieltag'!$AG28</f>
        <v>0</v>
      </c>
      <c r="U23" s="52">
        <f>'19.Spieltag'!$AG28</f>
        <v>5</v>
      </c>
      <c r="V23" s="52">
        <f>'20.Spieltag'!$AG28</f>
        <v>0</v>
      </c>
      <c r="W23" s="52">
        <f>'21.Spieltag'!$AG28</f>
        <v>3</v>
      </c>
      <c r="X23" s="52">
        <f>'22.Spieltag'!$AG28</f>
        <v>13</v>
      </c>
      <c r="Y23" s="52">
        <f>'23.Spieltag'!$AG28</f>
        <v>18</v>
      </c>
      <c r="Z23" s="52">
        <f>'24.Spieltag'!$AG28</f>
        <v>10</v>
      </c>
      <c r="AA23" s="52">
        <f>'25.Spieltag'!$AG28</f>
        <v>11</v>
      </c>
      <c r="AB23" s="52">
        <f>'26.Spieltag'!$AG28</f>
        <v>0</v>
      </c>
      <c r="AC23" s="52">
        <f>'27.Spieltag'!$AG28</f>
        <v>11</v>
      </c>
      <c r="AD23" s="52">
        <f>'28.Spieltag'!$AG28</f>
        <v>12</v>
      </c>
      <c r="AE23" s="52">
        <f>'29.Spieltag'!$AG28</f>
        <v>18</v>
      </c>
      <c r="AF23" s="52">
        <f>'30.Spieltag'!$AG28</f>
        <v>17</v>
      </c>
      <c r="AG23" s="52">
        <f>'31.Spieltag'!$AG28</f>
        <v>21</v>
      </c>
      <c r="AH23" s="52">
        <f>'32.Spieltag'!$AG28</f>
        <v>0</v>
      </c>
      <c r="AI23" s="52">
        <f>'33.Spieltag'!$AG28</f>
        <v>8</v>
      </c>
      <c r="AJ23" s="52">
        <f>'34.Spieltag'!$AG28</f>
        <v>16</v>
      </c>
      <c r="AK23" s="56">
        <f t="shared" si="16"/>
        <v>405</v>
      </c>
      <c r="AL23" s="55">
        <f t="shared" si="10"/>
        <v>0</v>
      </c>
      <c r="AM23" s="55">
        <f t="shared" si="11"/>
        <v>0</v>
      </c>
      <c r="AN23" s="55">
        <f t="shared" si="12"/>
        <v>0</v>
      </c>
      <c r="AO23" s="55">
        <f t="shared" si="13"/>
        <v>0</v>
      </c>
      <c r="AP23" s="56">
        <f t="shared" si="5"/>
        <v>405</v>
      </c>
      <c r="AQ23" s="60">
        <f t="shared" si="6"/>
        <v>0</v>
      </c>
      <c r="AS23" s="50">
        <v>21</v>
      </c>
      <c r="AT23" s="51" t="s">
        <v>119</v>
      </c>
      <c r="AU23" s="53">
        <v>17</v>
      </c>
      <c r="AX23" s="78" t="s">
        <v>71</v>
      </c>
      <c r="AY23" s="79">
        <v>10</v>
      </c>
      <c r="BC23" s="50"/>
      <c r="BD23" s="51"/>
      <c r="BE23" s="73"/>
      <c r="BF23" s="51"/>
      <c r="BG23" s="73"/>
      <c r="BH23" s="51"/>
      <c r="BI23" s="73"/>
      <c r="BK23" s="78" t="s">
        <v>76</v>
      </c>
      <c r="BL23" s="79">
        <v>40</v>
      </c>
    </row>
    <row r="24" spans="1:72" ht="15.75" thickBot="1" x14ac:dyDescent="0.3">
      <c r="A24" s="21">
        <f t="shared" si="7"/>
        <v>2</v>
      </c>
      <c r="B24" s="52" t="str">
        <f>'1.Spieltag'!B29</f>
        <v>shiny</v>
      </c>
      <c r="C24" s="52">
        <f>'1.Spieltag'!$AG29</f>
        <v>32</v>
      </c>
      <c r="D24" s="52">
        <f>'2.Spieltag '!$AG29</f>
        <v>2</v>
      </c>
      <c r="E24" s="52">
        <f>'3.Spieltag'!$AG29</f>
        <v>34</v>
      </c>
      <c r="F24" s="52">
        <f>'4.Spieltag'!$AG29</f>
        <v>12</v>
      </c>
      <c r="G24" s="52">
        <f>'5.Spieltag'!$AG29</f>
        <v>20</v>
      </c>
      <c r="H24" s="52">
        <f>'6.Spieltag'!$AG29</f>
        <v>17</v>
      </c>
      <c r="I24" s="52">
        <f>'7.Spieltag'!$AG29</f>
        <v>19</v>
      </c>
      <c r="J24" s="52">
        <f>'8.Spieltag'!$AG29</f>
        <v>21</v>
      </c>
      <c r="K24" s="52">
        <f>'9.Spieltag'!$AG29</f>
        <v>19</v>
      </c>
      <c r="L24" s="52">
        <f>'10.Spieltag'!$AG29</f>
        <v>24</v>
      </c>
      <c r="M24" s="52">
        <f>'11.Spieltag'!$AG29</f>
        <v>14</v>
      </c>
      <c r="N24" s="52">
        <f>'12.Spieltag'!$AG29</f>
        <v>18</v>
      </c>
      <c r="O24" s="52">
        <f>'13.Spieltag'!$AG29</f>
        <v>9</v>
      </c>
      <c r="P24" s="52">
        <f>'14.Spieltag'!$AG29</f>
        <v>29</v>
      </c>
      <c r="Q24" s="52">
        <f>'15.Spieltag'!$AG29</f>
        <v>23</v>
      </c>
      <c r="R24" s="52">
        <f>'16.Spieltag'!$AG29</f>
        <v>19</v>
      </c>
      <c r="S24" s="52">
        <f>'17.Spieltag'!$AG29</f>
        <v>10</v>
      </c>
      <c r="T24" s="52">
        <f>'18.Spieltag'!$AG29</f>
        <v>9</v>
      </c>
      <c r="U24" s="52">
        <f>'19.Spieltag'!$AG29</f>
        <v>13</v>
      </c>
      <c r="V24" s="52">
        <f>'20.Spieltag'!$AG29</f>
        <v>8</v>
      </c>
      <c r="W24" s="52">
        <f>'21.Spieltag'!$AG29</f>
        <v>15</v>
      </c>
      <c r="X24" s="52">
        <f>'22.Spieltag'!$AG29</f>
        <v>17</v>
      </c>
      <c r="Y24" s="52">
        <f>'23.Spieltag'!$AG29</f>
        <v>23</v>
      </c>
      <c r="Z24" s="52">
        <f>'24.Spieltag'!$AG29</f>
        <v>16</v>
      </c>
      <c r="AA24" s="52">
        <f>'25.Spieltag'!$AG29</f>
        <v>13</v>
      </c>
      <c r="AB24" s="52">
        <f>'26.Spieltag'!$AG29</f>
        <v>4</v>
      </c>
      <c r="AC24" s="52">
        <f>'27.Spieltag'!$AG29</f>
        <v>11</v>
      </c>
      <c r="AD24" s="52">
        <f>'28.Spieltag'!$AG29</f>
        <v>19</v>
      </c>
      <c r="AE24" s="52">
        <f>'29.Spieltag'!$AG29</f>
        <v>27</v>
      </c>
      <c r="AF24" s="52">
        <f>'30.Spieltag'!$AG29</f>
        <v>30</v>
      </c>
      <c r="AG24" s="52">
        <f>'31.Spieltag'!$AG29</f>
        <v>27</v>
      </c>
      <c r="AH24" s="52">
        <f>'32.Spieltag'!$AG29</f>
        <v>28</v>
      </c>
      <c r="AI24" s="52">
        <f>'33.Spieltag'!$AG29</f>
        <v>9</v>
      </c>
      <c r="AJ24" s="52">
        <f>'34.Spieltag'!$AG29</f>
        <v>13</v>
      </c>
      <c r="AK24" s="56">
        <f t="shared" ref="AK24:AK48" si="17">SUM(C24:AJ24)</f>
        <v>604</v>
      </c>
      <c r="AL24" s="55">
        <f t="shared" si="10"/>
        <v>2</v>
      </c>
      <c r="AM24" s="55">
        <f t="shared" si="11"/>
        <v>4</v>
      </c>
      <c r="AN24" s="55">
        <f t="shared" si="12"/>
        <v>8</v>
      </c>
      <c r="AO24" s="55">
        <f t="shared" si="13"/>
        <v>9</v>
      </c>
      <c r="AP24" s="56">
        <f t="shared" si="5"/>
        <v>581</v>
      </c>
      <c r="AQ24" s="60">
        <f t="shared" si="6"/>
        <v>23</v>
      </c>
      <c r="AS24" s="50">
        <v>22</v>
      </c>
      <c r="AT24" s="54" t="s">
        <v>120</v>
      </c>
      <c r="AU24" s="53">
        <v>34</v>
      </c>
      <c r="AX24" s="78" t="s">
        <v>75</v>
      </c>
      <c r="AY24" s="79">
        <v>40</v>
      </c>
      <c r="BC24" s="50"/>
      <c r="BD24" s="54"/>
      <c r="BE24" s="73"/>
      <c r="BF24" s="51"/>
      <c r="BG24" s="73"/>
      <c r="BH24" s="51"/>
      <c r="BI24" s="73"/>
      <c r="BK24" s="78" t="s">
        <v>86</v>
      </c>
      <c r="BL24" s="79">
        <v>30</v>
      </c>
    </row>
    <row r="25" spans="1:72" ht="15.75" thickBot="1" x14ac:dyDescent="0.3">
      <c r="A25" s="21">
        <f t="shared" si="7"/>
        <v>19</v>
      </c>
      <c r="B25" s="52" t="str">
        <f>'1.Spieltag'!B30</f>
        <v>Silfa04</v>
      </c>
      <c r="C25" s="52">
        <f>'1.Spieltag'!$AG30</f>
        <v>15</v>
      </c>
      <c r="D25" s="52">
        <f>'2.Spieltag '!$AG30</f>
        <v>7</v>
      </c>
      <c r="E25" s="52">
        <f>'3.Spieltag'!$AG30</f>
        <v>23</v>
      </c>
      <c r="F25" s="52">
        <f>'4.Spieltag'!$AG30</f>
        <v>15</v>
      </c>
      <c r="G25" s="52">
        <f>'5.Spieltag'!$AG30</f>
        <v>10</v>
      </c>
      <c r="H25" s="52">
        <f>'6.Spieltag'!$AG30</f>
        <v>18</v>
      </c>
      <c r="I25" s="52">
        <f>'7.Spieltag'!$AG30</f>
        <v>15</v>
      </c>
      <c r="J25" s="52">
        <f>'8.Spieltag'!$AG30</f>
        <v>11</v>
      </c>
      <c r="K25" s="52">
        <f>'9.Spieltag'!$AG30</f>
        <v>22</v>
      </c>
      <c r="L25" s="52">
        <f>'10.Spieltag'!$AG30</f>
        <v>24</v>
      </c>
      <c r="M25" s="52">
        <f>'11.Spieltag'!$AG30</f>
        <v>12</v>
      </c>
      <c r="N25" s="52">
        <f>'12.Spieltag'!$AG30</f>
        <v>18</v>
      </c>
      <c r="O25" s="52">
        <f>'13.Spieltag'!$AG30</f>
        <v>6</v>
      </c>
      <c r="P25" s="52">
        <f>'14.Spieltag'!$AG30</f>
        <v>20</v>
      </c>
      <c r="Q25" s="52">
        <f>'15.Spieltag'!$AG30</f>
        <v>15</v>
      </c>
      <c r="R25" s="52">
        <f>'16.Spieltag'!$AG30</f>
        <v>15</v>
      </c>
      <c r="S25" s="52">
        <f>'17.Spieltag'!$AG30</f>
        <v>13</v>
      </c>
      <c r="T25" s="52">
        <f>'18.Spieltag'!$AG30</f>
        <v>5</v>
      </c>
      <c r="U25" s="52">
        <f>'19.Spieltag'!$AG30</f>
        <v>13</v>
      </c>
      <c r="V25" s="52">
        <f>'20.Spieltag'!$AG30</f>
        <v>7</v>
      </c>
      <c r="W25" s="52">
        <f>'21.Spieltag'!$AG30</f>
        <v>5</v>
      </c>
      <c r="X25" s="52">
        <f>'22.Spieltag'!$AG30</f>
        <v>18</v>
      </c>
      <c r="Y25" s="52">
        <f>'23.Spieltag'!$AG30</f>
        <v>21</v>
      </c>
      <c r="Z25" s="52">
        <f>'24.Spieltag'!$AG30</f>
        <v>3</v>
      </c>
      <c r="AA25" s="52">
        <f>'25.Spieltag'!$AG30</f>
        <v>21</v>
      </c>
      <c r="AB25" s="52">
        <f>'26.Spieltag'!$AG30</f>
        <v>7</v>
      </c>
      <c r="AC25" s="52">
        <f>'27.Spieltag'!$AG30</f>
        <v>5</v>
      </c>
      <c r="AD25" s="52">
        <f>'28.Spieltag'!$AG30</f>
        <v>21</v>
      </c>
      <c r="AE25" s="52">
        <f>'29.Spieltag'!$AG30</f>
        <v>8</v>
      </c>
      <c r="AF25" s="52">
        <f>'30.Spieltag'!$AG30</f>
        <v>20</v>
      </c>
      <c r="AG25" s="52">
        <f>'31.Spieltag'!$AG30</f>
        <v>14</v>
      </c>
      <c r="AH25" s="52">
        <f>'32.Spieltag'!$AG30</f>
        <v>18</v>
      </c>
      <c r="AI25" s="52">
        <f>'33.Spieltag'!$AG30</f>
        <v>0</v>
      </c>
      <c r="AJ25" s="52">
        <f>'34.Spieltag'!$AG30</f>
        <v>18</v>
      </c>
      <c r="AK25" s="56">
        <f t="shared" si="17"/>
        <v>463</v>
      </c>
      <c r="AL25" s="55">
        <f t="shared" si="10"/>
        <v>0</v>
      </c>
      <c r="AM25" s="55">
        <f t="shared" si="11"/>
        <v>3</v>
      </c>
      <c r="AN25" s="55">
        <f t="shared" si="12"/>
        <v>5</v>
      </c>
      <c r="AO25" s="55">
        <f t="shared" si="13"/>
        <v>5</v>
      </c>
      <c r="AP25" s="56">
        <f t="shared" si="5"/>
        <v>450</v>
      </c>
      <c r="AQ25" s="60">
        <f t="shared" si="6"/>
        <v>13</v>
      </c>
      <c r="AS25" s="50">
        <v>23</v>
      </c>
      <c r="AT25" s="54" t="s">
        <v>122</v>
      </c>
      <c r="AU25" s="51">
        <v>29</v>
      </c>
      <c r="AX25" s="78" t="s">
        <v>73</v>
      </c>
      <c r="AY25" s="79">
        <v>20</v>
      </c>
      <c r="BC25" s="50"/>
      <c r="BD25" s="54"/>
      <c r="BE25" s="73"/>
      <c r="BF25" s="51"/>
      <c r="BG25" s="73"/>
      <c r="BH25" s="51"/>
      <c r="BI25" s="73"/>
      <c r="BK25" s="78" t="s">
        <v>75</v>
      </c>
      <c r="BL25" s="79">
        <v>30</v>
      </c>
    </row>
    <row r="26" spans="1:72" ht="15.75" thickBot="1" x14ac:dyDescent="0.3">
      <c r="A26" s="21">
        <f t="shared" si="7"/>
        <v>10</v>
      </c>
      <c r="B26" s="52" t="str">
        <f>'1.Spieltag'!B31</f>
        <v>Tanja04</v>
      </c>
      <c r="C26" s="52">
        <f>'1.Spieltag'!$AG31</f>
        <v>22</v>
      </c>
      <c r="D26" s="52">
        <f>'2.Spieltag '!$AG31</f>
        <v>16</v>
      </c>
      <c r="E26" s="52">
        <f>'3.Spieltag'!$AG31</f>
        <v>22</v>
      </c>
      <c r="F26" s="52">
        <f>'4.Spieltag'!$AG31</f>
        <v>11</v>
      </c>
      <c r="G26" s="52">
        <f>'5.Spieltag'!$AG31</f>
        <v>14</v>
      </c>
      <c r="H26" s="52">
        <f>'6.Spieltag'!$AG31</f>
        <v>24</v>
      </c>
      <c r="I26" s="52">
        <f>'7.Spieltag'!$AG31</f>
        <v>25</v>
      </c>
      <c r="J26" s="52">
        <f>'8.Spieltag'!$AG31</f>
        <v>20</v>
      </c>
      <c r="K26" s="52">
        <f>'9.Spieltag'!$AG31</f>
        <v>10</v>
      </c>
      <c r="L26" s="52">
        <f>'10.Spieltag'!$AG31</f>
        <v>16</v>
      </c>
      <c r="M26" s="52">
        <f>'11.Spieltag'!$AG31</f>
        <v>17</v>
      </c>
      <c r="N26" s="52">
        <f>'12.Spieltag'!$AG31</f>
        <v>35</v>
      </c>
      <c r="O26" s="52">
        <f>'13.Spieltag'!$AG31</f>
        <v>9</v>
      </c>
      <c r="P26" s="52">
        <f>'14.Spieltag'!$AG31</f>
        <v>21</v>
      </c>
      <c r="Q26" s="52">
        <f>'15.Spieltag'!$AG31</f>
        <v>30</v>
      </c>
      <c r="R26" s="52">
        <f>'16.Spieltag'!$AG31</f>
        <v>20</v>
      </c>
      <c r="S26" s="52">
        <f>'17.Spieltag'!$AG31</f>
        <v>23</v>
      </c>
      <c r="T26" s="52">
        <f>'18.Spieltag'!$AG31</f>
        <v>11</v>
      </c>
      <c r="U26" s="52">
        <f>'19.Spieltag'!$AG31</f>
        <v>18</v>
      </c>
      <c r="V26" s="52">
        <f>'20.Spieltag'!$AG31</f>
        <v>15</v>
      </c>
      <c r="W26" s="52">
        <f>'21.Spieltag'!$AG31</f>
        <v>13</v>
      </c>
      <c r="X26" s="52">
        <f>'22.Spieltag'!$AG31</f>
        <v>12</v>
      </c>
      <c r="Y26" s="52">
        <f>'23.Spieltag'!$AG31</f>
        <v>19</v>
      </c>
      <c r="Z26" s="52">
        <f>'24.Spieltag'!$AG31</f>
        <v>12</v>
      </c>
      <c r="AA26" s="52">
        <f>'25.Spieltag'!$AG31</f>
        <v>14</v>
      </c>
      <c r="AB26" s="52">
        <f>'26.Spieltag'!$AG31</f>
        <v>2</v>
      </c>
      <c r="AC26" s="52">
        <f>'27.Spieltag'!$AG31</f>
        <v>10</v>
      </c>
      <c r="AD26" s="52">
        <f>'28.Spieltag'!$AG31</f>
        <v>13</v>
      </c>
      <c r="AE26" s="52">
        <f>'29.Spieltag'!$AG31</f>
        <v>16</v>
      </c>
      <c r="AF26" s="52">
        <f>'30.Spieltag'!$AG31</f>
        <v>13</v>
      </c>
      <c r="AG26" s="52">
        <f>'31.Spieltag'!$AG31</f>
        <v>17</v>
      </c>
      <c r="AH26" s="52">
        <f>'32.Spieltag'!$AG31</f>
        <v>25</v>
      </c>
      <c r="AI26" s="52">
        <f>'33.Spieltag'!$AG31</f>
        <v>2</v>
      </c>
      <c r="AJ26" s="52">
        <f>'34.Spieltag'!$AG31</f>
        <v>17</v>
      </c>
      <c r="AK26" s="56">
        <f t="shared" si="17"/>
        <v>564</v>
      </c>
      <c r="AL26" s="55">
        <f t="shared" si="10"/>
        <v>2</v>
      </c>
      <c r="AM26" s="55">
        <f t="shared" si="11"/>
        <v>2</v>
      </c>
      <c r="AN26" s="55">
        <f t="shared" si="12"/>
        <v>9</v>
      </c>
      <c r="AO26" s="55">
        <f t="shared" si="13"/>
        <v>10</v>
      </c>
      <c r="AP26" s="56">
        <f t="shared" si="5"/>
        <v>541</v>
      </c>
      <c r="AQ26" s="60">
        <f t="shared" si="6"/>
        <v>23</v>
      </c>
      <c r="AS26" s="50">
        <v>24</v>
      </c>
      <c r="AT26" s="51" t="s">
        <v>79</v>
      </c>
      <c r="AU26" s="51">
        <v>20</v>
      </c>
      <c r="AX26" s="78" t="s">
        <v>81</v>
      </c>
      <c r="AY26" s="79">
        <v>30</v>
      </c>
      <c r="BC26" s="50"/>
      <c r="BD26" s="51"/>
      <c r="BE26" s="73"/>
      <c r="BF26" s="51"/>
      <c r="BG26" s="73"/>
      <c r="BH26" s="51"/>
      <c r="BI26" s="73"/>
      <c r="BK26" s="78" t="s">
        <v>74</v>
      </c>
      <c r="BL26" s="79">
        <v>20</v>
      </c>
    </row>
    <row r="27" spans="1:72" ht="15.75" thickBot="1" x14ac:dyDescent="0.3">
      <c r="A27" s="21">
        <f t="shared" si="7"/>
        <v>20</v>
      </c>
      <c r="B27" s="52" t="str">
        <f>'1.Spieltag'!B32</f>
        <v>Th. Bülles</v>
      </c>
      <c r="C27" s="52">
        <f>'1.Spieltag'!$AG32</f>
        <v>9</v>
      </c>
      <c r="D27" s="52">
        <f>'2.Spieltag '!$AG32</f>
        <v>7</v>
      </c>
      <c r="E27" s="52">
        <f>'3.Spieltag'!$AG32</f>
        <v>10</v>
      </c>
      <c r="F27" s="52">
        <f>'4.Spieltag'!$AG32</f>
        <v>21</v>
      </c>
      <c r="G27" s="52">
        <f>'5.Spieltag'!$AG32</f>
        <v>16</v>
      </c>
      <c r="H27" s="52">
        <f>'6.Spieltag'!$AG32</f>
        <v>21</v>
      </c>
      <c r="I27" s="52">
        <f>'7.Spieltag'!$AG32</f>
        <v>23</v>
      </c>
      <c r="J27" s="52">
        <f>'8.Spieltag'!$AG32</f>
        <v>28</v>
      </c>
      <c r="K27" s="52">
        <f>'9.Spieltag'!$AG32</f>
        <v>13</v>
      </c>
      <c r="L27" s="52">
        <f>'10.Spieltag'!$AG32</f>
        <v>12</v>
      </c>
      <c r="M27" s="52">
        <f>'11.Spieltag'!$AG32</f>
        <v>6</v>
      </c>
      <c r="N27" s="52">
        <f>'12.Spieltag'!$AG32</f>
        <v>22</v>
      </c>
      <c r="O27" s="52">
        <f>'13.Spieltag'!$AG32</f>
        <v>10</v>
      </c>
      <c r="P27" s="52">
        <f>'14.Spieltag'!$AG32</f>
        <v>15</v>
      </c>
      <c r="Q27" s="52">
        <f>'15.Spieltag'!$AG32</f>
        <v>30</v>
      </c>
      <c r="R27" s="52">
        <f>'16.Spieltag'!$AG32</f>
        <v>0</v>
      </c>
      <c r="S27" s="52">
        <f>'17.Spieltag'!$AG32</f>
        <v>11</v>
      </c>
      <c r="T27" s="52">
        <f>'18.Spieltag'!$AG32</f>
        <v>11</v>
      </c>
      <c r="U27" s="52">
        <f>'19.Spieltag'!$AG32</f>
        <v>0</v>
      </c>
      <c r="V27" s="52">
        <f>'20.Spieltag'!$AG32</f>
        <v>3</v>
      </c>
      <c r="W27" s="52">
        <f>'21.Spieltag'!$AG32</f>
        <v>10</v>
      </c>
      <c r="X27" s="52">
        <f>'22.Spieltag'!$AG32</f>
        <v>9</v>
      </c>
      <c r="Y27" s="52">
        <f>'23.Spieltag'!$AG32</f>
        <v>29</v>
      </c>
      <c r="Z27" s="52">
        <f>'24.Spieltag'!$AG32</f>
        <v>7</v>
      </c>
      <c r="AA27" s="52">
        <f>'25.Spieltag'!$AG32</f>
        <v>10</v>
      </c>
      <c r="AB27" s="52">
        <f>'26.Spieltag'!$AG32</f>
        <v>17</v>
      </c>
      <c r="AC27" s="52">
        <f>'27.Spieltag'!$AG32</f>
        <v>15</v>
      </c>
      <c r="AD27" s="52">
        <f>'28.Spieltag'!$AG32</f>
        <v>14</v>
      </c>
      <c r="AE27" s="52">
        <f>'29.Spieltag'!$AG32</f>
        <v>0</v>
      </c>
      <c r="AF27" s="52">
        <f>'30.Spieltag'!$AG32</f>
        <v>19</v>
      </c>
      <c r="AG27" s="52">
        <f>'31.Spieltag'!$AG32</f>
        <v>20</v>
      </c>
      <c r="AH27" s="52">
        <f>'32.Spieltag'!$AG32</f>
        <v>0</v>
      </c>
      <c r="AI27" s="52">
        <f>'33.Spieltag'!$AG32</f>
        <v>9</v>
      </c>
      <c r="AJ27" s="52">
        <f>'34.Spieltag'!$AG32</f>
        <v>20</v>
      </c>
      <c r="AK27" s="56">
        <f t="shared" si="17"/>
        <v>447</v>
      </c>
      <c r="AL27" s="55">
        <f t="shared" si="10"/>
        <v>0</v>
      </c>
      <c r="AM27" s="55">
        <f t="shared" si="11"/>
        <v>0</v>
      </c>
      <c r="AN27" s="55">
        <f t="shared" si="12"/>
        <v>0</v>
      </c>
      <c r="AO27" s="55">
        <f t="shared" si="13"/>
        <v>0</v>
      </c>
      <c r="AP27" s="56">
        <f t="shared" si="5"/>
        <v>447</v>
      </c>
      <c r="AQ27" s="60">
        <f t="shared" si="6"/>
        <v>0</v>
      </c>
      <c r="AS27" s="50">
        <v>25</v>
      </c>
      <c r="AT27" s="51" t="s">
        <v>104</v>
      </c>
      <c r="AU27" s="51">
        <v>29</v>
      </c>
      <c r="AX27" s="99" t="s">
        <v>72</v>
      </c>
      <c r="AY27" s="79">
        <v>20</v>
      </c>
      <c r="BC27" s="50"/>
      <c r="BD27" s="51"/>
      <c r="BE27" s="73"/>
      <c r="BF27" s="51"/>
      <c r="BG27" s="73"/>
      <c r="BH27" s="51"/>
      <c r="BI27" s="73"/>
      <c r="BK27" s="78" t="s">
        <v>73</v>
      </c>
      <c r="BL27" s="79">
        <v>50</v>
      </c>
    </row>
    <row r="28" spans="1:72" ht="15.75" thickBot="1" x14ac:dyDescent="0.3">
      <c r="A28" s="21">
        <f t="shared" si="7"/>
        <v>8</v>
      </c>
      <c r="B28" s="52" t="str">
        <f>'1.Spieltag'!B33</f>
        <v>UltraGE</v>
      </c>
      <c r="C28" s="52">
        <f>'1.Spieltag'!$AG33</f>
        <v>13</v>
      </c>
      <c r="D28" s="52">
        <f>'2.Spieltag '!$AG33</f>
        <v>4</v>
      </c>
      <c r="E28" s="52">
        <f>'3.Spieltag'!$AG33</f>
        <v>15</v>
      </c>
      <c r="F28" s="52">
        <f>'4.Spieltag'!$AG33</f>
        <v>19</v>
      </c>
      <c r="G28" s="52">
        <f>'5.Spieltag'!$AG33</f>
        <v>11</v>
      </c>
      <c r="H28" s="52">
        <f>'6.Spieltag'!$AG33</f>
        <v>17</v>
      </c>
      <c r="I28" s="52">
        <f>'7.Spieltag'!$AG33</f>
        <v>18</v>
      </c>
      <c r="J28" s="52">
        <f>'8.Spieltag'!$AG33</f>
        <v>34</v>
      </c>
      <c r="K28" s="52">
        <f>'9.Spieltag'!$AG33</f>
        <v>10</v>
      </c>
      <c r="L28" s="52">
        <f>'10.Spieltag'!$AG33</f>
        <v>25</v>
      </c>
      <c r="M28" s="52">
        <f>'11.Spieltag'!$AG33</f>
        <v>13</v>
      </c>
      <c r="N28" s="52">
        <f>'12.Spieltag'!$AG33</f>
        <v>24</v>
      </c>
      <c r="O28" s="52">
        <f>'13.Spieltag'!$AG33</f>
        <v>11</v>
      </c>
      <c r="P28" s="52">
        <f>'14.Spieltag'!$AG33</f>
        <v>0</v>
      </c>
      <c r="Q28" s="52">
        <f>'15.Spieltag'!$AG33</f>
        <v>19</v>
      </c>
      <c r="R28" s="52">
        <f>'16.Spieltag'!$AG33</f>
        <v>16</v>
      </c>
      <c r="S28" s="52">
        <f>'17.Spieltag'!$AG33</f>
        <v>20</v>
      </c>
      <c r="T28" s="52">
        <f>'18.Spieltag'!$AG33</f>
        <v>8</v>
      </c>
      <c r="U28" s="52">
        <f>'19.Spieltag'!$AG33</f>
        <v>12</v>
      </c>
      <c r="V28" s="52">
        <f>'20.Spieltag'!$AG33</f>
        <v>8</v>
      </c>
      <c r="W28" s="52">
        <f>'21.Spieltag'!$AG33</f>
        <v>7</v>
      </c>
      <c r="X28" s="52">
        <f>'22.Spieltag'!$AG33</f>
        <v>31</v>
      </c>
      <c r="Y28" s="52">
        <f>'23.Spieltag'!$AG33</f>
        <v>26</v>
      </c>
      <c r="Z28" s="52">
        <f>'24.Spieltag'!$AG33</f>
        <v>8</v>
      </c>
      <c r="AA28" s="52">
        <f>'25.Spieltag'!$AG33</f>
        <v>18</v>
      </c>
      <c r="AB28" s="52">
        <f>'26.Spieltag'!$AG33</f>
        <v>10</v>
      </c>
      <c r="AC28" s="52">
        <f>'27.Spieltag'!$AG33</f>
        <v>11</v>
      </c>
      <c r="AD28" s="52">
        <f>'28.Spieltag'!$AG33</f>
        <v>28</v>
      </c>
      <c r="AE28" s="52">
        <f>'29.Spieltag'!$AG33</f>
        <v>32</v>
      </c>
      <c r="AF28" s="52">
        <f>'30.Spieltag'!$AG33</f>
        <v>18</v>
      </c>
      <c r="AG28" s="52">
        <f>'31.Spieltag'!$AG33</f>
        <v>24</v>
      </c>
      <c r="AH28" s="52">
        <f>'32.Spieltag'!$AG33</f>
        <v>20</v>
      </c>
      <c r="AI28" s="52">
        <f>'33.Spieltag'!$AG33</f>
        <v>4</v>
      </c>
      <c r="AJ28" s="52">
        <f>'34.Spieltag'!$AG33</f>
        <v>25</v>
      </c>
      <c r="AK28" s="56">
        <f t="shared" si="17"/>
        <v>559</v>
      </c>
      <c r="AL28" s="55">
        <f t="shared" si="10"/>
        <v>0</v>
      </c>
      <c r="AM28" s="55">
        <f t="shared" si="11"/>
        <v>4</v>
      </c>
      <c r="AN28" s="55">
        <f t="shared" si="12"/>
        <v>4</v>
      </c>
      <c r="AO28" s="55">
        <f t="shared" si="13"/>
        <v>7</v>
      </c>
      <c r="AP28" s="56">
        <f t="shared" si="5"/>
        <v>544</v>
      </c>
      <c r="AQ28" s="60">
        <f t="shared" si="6"/>
        <v>15</v>
      </c>
      <c r="AS28" s="50">
        <v>26</v>
      </c>
      <c r="AT28" s="51" t="s">
        <v>81</v>
      </c>
      <c r="AU28" s="51">
        <v>17</v>
      </c>
      <c r="AX28" s="78"/>
      <c r="AY28" s="79"/>
      <c r="BC28" s="50"/>
      <c r="BD28" s="51"/>
      <c r="BE28" s="73"/>
      <c r="BF28" s="51"/>
      <c r="BG28" s="73"/>
      <c r="BH28" s="51"/>
      <c r="BI28" s="73"/>
      <c r="BK28" s="78" t="s">
        <v>81</v>
      </c>
      <c r="BL28" s="79">
        <v>10</v>
      </c>
    </row>
    <row r="29" spans="1:72" ht="15" x14ac:dyDescent="0.25">
      <c r="A29" s="21">
        <f t="shared" si="7"/>
        <v>25</v>
      </c>
      <c r="B29" s="52" t="str">
        <f>'1.Spieltag'!B34</f>
        <v>Archie04</v>
      </c>
      <c r="C29" s="52">
        <f>'1.Spieltag'!$AG34</f>
        <v>0</v>
      </c>
      <c r="D29" s="52">
        <f>'2.Spieltag '!$AG34</f>
        <v>0</v>
      </c>
      <c r="E29" s="52">
        <f>'3.Spieltag'!$AG34</f>
        <v>0</v>
      </c>
      <c r="F29" s="52">
        <f>'4.Spieltag'!$AG34</f>
        <v>0</v>
      </c>
      <c r="G29" s="52">
        <f>'5.Spieltag'!$AG34</f>
        <v>0</v>
      </c>
      <c r="H29" s="52">
        <f>'6.Spieltag'!$AG34</f>
        <v>0</v>
      </c>
      <c r="I29" s="52">
        <f>'7.Spieltag'!$AG34</f>
        <v>0</v>
      </c>
      <c r="J29" s="52">
        <f>'8.Spieltag'!$AG34</f>
        <v>0</v>
      </c>
      <c r="K29" s="52">
        <f>'9.Spieltag'!$AG34</f>
        <v>0</v>
      </c>
      <c r="L29" s="52">
        <f>'10.Spieltag'!$AG34</f>
        <v>0</v>
      </c>
      <c r="M29" s="52">
        <f>'11.Spieltag'!$AG34</f>
        <v>11</v>
      </c>
      <c r="N29" s="52">
        <f>'12.Spieltag'!$AG34</f>
        <v>20</v>
      </c>
      <c r="O29" s="52">
        <f>'13.Spieltag'!$AG34</f>
        <v>4</v>
      </c>
      <c r="P29" s="52">
        <f>'14.Spieltag'!$AG34</f>
        <v>34</v>
      </c>
      <c r="Q29" s="52">
        <f>'15.Spieltag'!$AG34</f>
        <v>12</v>
      </c>
      <c r="R29" s="52">
        <f>'16.Spieltag'!$AG34</f>
        <v>22</v>
      </c>
      <c r="S29" s="52">
        <f>'17.Spieltag'!$AG34</f>
        <v>8</v>
      </c>
      <c r="T29" s="52">
        <f>'18.Spieltag'!$AG34</f>
        <v>8</v>
      </c>
      <c r="U29" s="52">
        <f>'19.Spieltag'!$AG34</f>
        <v>5</v>
      </c>
      <c r="V29" s="52">
        <f>'20.Spieltag'!$AG34</f>
        <v>13</v>
      </c>
      <c r="W29" s="52">
        <f>'21.Spieltag'!$AG34</f>
        <v>3</v>
      </c>
      <c r="X29" s="52">
        <f>'22.Spieltag'!$AG34</f>
        <v>12</v>
      </c>
      <c r="Y29" s="52">
        <f>'23.Spieltag'!$AG34</f>
        <v>13</v>
      </c>
      <c r="Z29" s="52">
        <f>'24.Spieltag'!$AG34</f>
        <v>12</v>
      </c>
      <c r="AA29" s="52">
        <f>'25.Spieltag'!$AG34</f>
        <v>22</v>
      </c>
      <c r="AB29" s="52">
        <f>'26.Spieltag'!$AG34</f>
        <v>4</v>
      </c>
      <c r="AC29" s="52">
        <f>'27.Spieltag'!$AG34</f>
        <v>2</v>
      </c>
      <c r="AD29" s="52">
        <f>'28.Spieltag'!$AG34</f>
        <v>22</v>
      </c>
      <c r="AE29" s="52">
        <f>'29.Spieltag'!$AG34</f>
        <v>15</v>
      </c>
      <c r="AF29" s="52">
        <f>'30.Spieltag'!$AG34</f>
        <v>26</v>
      </c>
      <c r="AG29" s="52">
        <f>'31.Spieltag'!$AG34</f>
        <v>14</v>
      </c>
      <c r="AH29" s="52">
        <f>'32.Spieltag'!$AG34</f>
        <v>19</v>
      </c>
      <c r="AI29" s="52">
        <f>'33.Spieltag'!$AG34</f>
        <v>5</v>
      </c>
      <c r="AJ29" s="52">
        <f>'34.Spieltag'!$AG34</f>
        <v>14</v>
      </c>
      <c r="AK29" s="56">
        <f t="shared" si="17"/>
        <v>320</v>
      </c>
      <c r="AL29" s="55">
        <f t="shared" si="10"/>
        <v>0</v>
      </c>
      <c r="AM29" s="55">
        <f t="shared" si="11"/>
        <v>0</v>
      </c>
      <c r="AN29" s="55">
        <f t="shared" si="12"/>
        <v>0</v>
      </c>
      <c r="AO29" s="55">
        <f t="shared" si="13"/>
        <v>0</v>
      </c>
      <c r="AP29" s="56">
        <f t="shared" ref="AP29:AP48" si="18">AK29-AO29-AN29-AM29-AL29</f>
        <v>320</v>
      </c>
      <c r="AQ29" s="60">
        <f t="shared" si="6"/>
        <v>0</v>
      </c>
      <c r="AS29" s="50">
        <v>27</v>
      </c>
      <c r="AT29" s="51" t="s">
        <v>124</v>
      </c>
      <c r="AU29" s="51">
        <v>16</v>
      </c>
      <c r="AX29" s="78"/>
      <c r="AY29" s="79"/>
      <c r="BC29" s="50"/>
      <c r="BD29" s="51"/>
      <c r="BE29" s="73"/>
      <c r="BF29" s="51"/>
      <c r="BG29" s="73"/>
      <c r="BH29" s="51"/>
      <c r="BI29" s="73"/>
      <c r="BK29" s="78"/>
      <c r="BL29" s="79"/>
    </row>
    <row r="30" spans="1:72" ht="14.25" x14ac:dyDescent="0.25">
      <c r="A30" s="52"/>
      <c r="B30" s="52">
        <f>'1.Spieltag'!B35</f>
        <v>0</v>
      </c>
      <c r="C30" s="52">
        <f>'1.Spieltag'!$AG35</f>
        <v>0</v>
      </c>
      <c r="D30" s="52">
        <f>'2.Spieltag '!$AG35</f>
        <v>0</v>
      </c>
      <c r="E30" s="52">
        <f>'3.Spieltag'!$AG35</f>
        <v>0</v>
      </c>
      <c r="F30" s="52">
        <f>'4.Spieltag'!$AG35</f>
        <v>0</v>
      </c>
      <c r="G30" s="52">
        <f>'5.Spieltag'!$AG35</f>
        <v>0</v>
      </c>
      <c r="H30" s="52">
        <f>'6.Spieltag'!$AG35</f>
        <v>0</v>
      </c>
      <c r="I30" s="52">
        <f>'7.Spieltag'!$AG35</f>
        <v>0</v>
      </c>
      <c r="J30" s="52">
        <f>'8.Spieltag'!$AG35</f>
        <v>0</v>
      </c>
      <c r="K30" s="52">
        <f>'9.Spieltag'!$AG35</f>
        <v>0</v>
      </c>
      <c r="L30" s="52">
        <f>'10.Spieltag'!$AG35</f>
        <v>0</v>
      </c>
      <c r="M30" s="52">
        <f>'11.Spieltag'!$AG35</f>
        <v>0</v>
      </c>
      <c r="N30" s="52">
        <f>'12.Spieltag'!$AG35</f>
        <v>0</v>
      </c>
      <c r="O30" s="52">
        <f>'13.Spieltag'!$AG35</f>
        <v>0</v>
      </c>
      <c r="P30" s="52">
        <f>'14.Spieltag'!$AG35</f>
        <v>0</v>
      </c>
      <c r="Q30" s="52">
        <f>'15.Spieltag'!$AG35</f>
        <v>0</v>
      </c>
      <c r="R30" s="52">
        <f>'16.Spieltag'!$AG35</f>
        <v>0</v>
      </c>
      <c r="S30" s="52">
        <f>'17.Spieltag'!$AG35</f>
        <v>0</v>
      </c>
      <c r="T30" s="52">
        <f>'18.Spieltag'!$AG35</f>
        <v>0</v>
      </c>
      <c r="U30" s="52">
        <f>'19.Spieltag'!$AG35</f>
        <v>0</v>
      </c>
      <c r="V30" s="52">
        <f>'20.Spieltag'!$AG35</f>
        <v>0</v>
      </c>
      <c r="W30" s="52">
        <f>'21.Spieltag'!$AG35</f>
        <v>0</v>
      </c>
      <c r="X30" s="52">
        <f>'22.Spieltag'!$AG35</f>
        <v>0</v>
      </c>
      <c r="Y30" s="52">
        <f>'23.Spieltag'!$AG35</f>
        <v>0</v>
      </c>
      <c r="Z30" s="52">
        <f>'24.Spieltag'!$AG35</f>
        <v>0</v>
      </c>
      <c r="AA30" s="52">
        <f>'25.Spieltag'!$AG35</f>
        <v>0</v>
      </c>
      <c r="AB30" s="52">
        <f>'26.Spieltag'!$AG35</f>
        <v>0</v>
      </c>
      <c r="AC30" s="52">
        <f>'27.Spieltag'!$AG35</f>
        <v>0</v>
      </c>
      <c r="AD30" s="52">
        <f>'28.Spieltag'!$AG35</f>
        <v>0</v>
      </c>
      <c r="AE30" s="52">
        <f>'29.Spieltag'!$AG35</f>
        <v>0</v>
      </c>
      <c r="AF30" s="52">
        <f>'30.Spieltag'!$AG35</f>
        <v>0</v>
      </c>
      <c r="AG30" s="52">
        <f>'31.Spieltag'!$AG35</f>
        <v>0</v>
      </c>
      <c r="AH30" s="52">
        <f>'31.Spieltag'!$AG35</f>
        <v>0</v>
      </c>
      <c r="AI30" s="52">
        <f>'33.Spieltag'!$AG35</f>
        <v>0</v>
      </c>
      <c r="AJ30" s="52">
        <f>'34.Spieltag'!$AG35</f>
        <v>0</v>
      </c>
      <c r="AK30" s="56">
        <f t="shared" si="17"/>
        <v>0</v>
      </c>
      <c r="AL30" s="55">
        <f t="shared" si="10"/>
        <v>0</v>
      </c>
      <c r="AM30" s="55">
        <f t="shared" si="11"/>
        <v>0</v>
      </c>
      <c r="AN30" s="55">
        <f t="shared" si="12"/>
        <v>0</v>
      </c>
      <c r="AO30" s="55">
        <f t="shared" si="13"/>
        <v>0</v>
      </c>
      <c r="AP30" s="56">
        <f t="shared" si="18"/>
        <v>0</v>
      </c>
      <c r="AQ30" s="60">
        <f t="shared" ref="AQ30:AQ49" si="19">SUM(AL29:AO29)</f>
        <v>0</v>
      </c>
      <c r="AS30" s="50">
        <v>28</v>
      </c>
      <c r="AT30" s="51" t="s">
        <v>104</v>
      </c>
      <c r="AU30" s="51">
        <v>30</v>
      </c>
      <c r="AX30" s="78"/>
      <c r="AY30" s="79"/>
      <c r="BC30" s="50"/>
      <c r="BD30" s="51"/>
      <c r="BE30" s="73"/>
      <c r="BF30" s="51"/>
      <c r="BG30" s="73"/>
      <c r="BH30" s="51"/>
      <c r="BI30" s="73"/>
      <c r="BK30" s="78"/>
      <c r="BL30" s="79"/>
    </row>
    <row r="31" spans="1:72" ht="14.25" x14ac:dyDescent="0.25">
      <c r="A31" s="52"/>
      <c r="B31" s="52">
        <f>'1.Spieltag'!B36</f>
        <v>0</v>
      </c>
      <c r="C31" s="52">
        <f>'1.Spieltag'!$AG36</f>
        <v>0</v>
      </c>
      <c r="D31" s="52">
        <f>'2.Spieltag '!$AG36</f>
        <v>0</v>
      </c>
      <c r="E31" s="52">
        <f>'3.Spieltag'!$AG36</f>
        <v>0</v>
      </c>
      <c r="F31" s="52">
        <f>'4.Spieltag'!$AG36</f>
        <v>0</v>
      </c>
      <c r="G31" s="52">
        <f>'5.Spieltag'!$AG36</f>
        <v>0</v>
      </c>
      <c r="H31" s="52">
        <f>'6.Spieltag'!$AG36</f>
        <v>0</v>
      </c>
      <c r="I31" s="52">
        <f>'7.Spieltag'!$AG36</f>
        <v>0</v>
      </c>
      <c r="J31" s="52">
        <f>'8.Spieltag'!$AG36</f>
        <v>0</v>
      </c>
      <c r="K31" s="52">
        <f>'9.Spieltag'!$AG36</f>
        <v>0</v>
      </c>
      <c r="L31" s="52">
        <f>'10.Spieltag'!$AG36</f>
        <v>0</v>
      </c>
      <c r="M31" s="52">
        <f>'11.Spieltag'!$AG36</f>
        <v>0</v>
      </c>
      <c r="N31" s="52">
        <f>'12.Spieltag'!$AG36</f>
        <v>0</v>
      </c>
      <c r="O31" s="52">
        <f>'13.Spieltag'!$AG36</f>
        <v>0</v>
      </c>
      <c r="P31" s="52">
        <f>'14.Spieltag'!$AG36</f>
        <v>0</v>
      </c>
      <c r="Q31" s="52">
        <f>'15.Spieltag'!$AG36</f>
        <v>0</v>
      </c>
      <c r="R31" s="52">
        <f>'16.Spieltag'!$AG36</f>
        <v>0</v>
      </c>
      <c r="S31" s="52">
        <f>'17.Spieltag'!$AG36</f>
        <v>0</v>
      </c>
      <c r="T31" s="52">
        <f>'18.Spieltag'!$AG36</f>
        <v>0</v>
      </c>
      <c r="U31" s="52">
        <f>'19.Spieltag'!$AG36</f>
        <v>0</v>
      </c>
      <c r="V31" s="52">
        <f>'20.Spieltag'!$AG36</f>
        <v>0</v>
      </c>
      <c r="W31" s="52">
        <f>'21.Spieltag'!$AG36</f>
        <v>0</v>
      </c>
      <c r="X31" s="52">
        <f>'22.Spieltag'!$AG36</f>
        <v>0</v>
      </c>
      <c r="Y31" s="52">
        <f>'23.Spieltag'!$AG36</f>
        <v>0</v>
      </c>
      <c r="Z31" s="52">
        <f>'24.Spieltag'!$AG36</f>
        <v>0</v>
      </c>
      <c r="AA31" s="52">
        <f>'25.Spieltag'!$AG36</f>
        <v>0</v>
      </c>
      <c r="AB31" s="52">
        <f>'26.Spieltag'!$AG36</f>
        <v>0</v>
      </c>
      <c r="AC31" s="52">
        <f>'27.Spieltag'!$AG36</f>
        <v>0</v>
      </c>
      <c r="AD31" s="52">
        <f>'28.Spieltag'!$AG36</f>
        <v>0</v>
      </c>
      <c r="AE31" s="52">
        <f>'29.Spieltag'!$AG36</f>
        <v>0</v>
      </c>
      <c r="AF31" s="52">
        <f>'30.Spieltag'!$AG36</f>
        <v>0</v>
      </c>
      <c r="AG31" s="52">
        <f>'31.Spieltag'!$AG36</f>
        <v>0</v>
      </c>
      <c r="AH31" s="52">
        <f>'31.Spieltag'!$AG36</f>
        <v>0</v>
      </c>
      <c r="AI31" s="52">
        <f>'33.Spieltag'!$AG36</f>
        <v>0</v>
      </c>
      <c r="AJ31" s="52">
        <f>'34.Spieltag'!$AG36</f>
        <v>0</v>
      </c>
      <c r="AK31" s="56">
        <f t="shared" si="17"/>
        <v>0</v>
      </c>
      <c r="AL31" s="55">
        <f t="shared" si="10"/>
        <v>0</v>
      </c>
      <c r="AM31" s="55">
        <f t="shared" si="11"/>
        <v>0</v>
      </c>
      <c r="AN31" s="55">
        <f t="shared" si="12"/>
        <v>0</v>
      </c>
      <c r="AO31" s="55">
        <f t="shared" si="13"/>
        <v>0</v>
      </c>
      <c r="AP31" s="56">
        <f t="shared" si="18"/>
        <v>0</v>
      </c>
      <c r="AQ31" s="60">
        <f t="shared" si="19"/>
        <v>0</v>
      </c>
      <c r="AS31" s="50">
        <v>29</v>
      </c>
      <c r="AT31" s="51" t="s">
        <v>72</v>
      </c>
      <c r="AU31" s="51">
        <v>32</v>
      </c>
      <c r="AX31" s="78"/>
      <c r="AY31" s="79"/>
      <c r="BC31" s="50"/>
      <c r="BD31" s="51"/>
      <c r="BE31" s="73"/>
      <c r="BF31" s="51"/>
      <c r="BG31" s="73"/>
      <c r="BH31" s="51"/>
      <c r="BI31" s="73"/>
      <c r="BK31" s="78"/>
      <c r="BL31" s="79"/>
    </row>
    <row r="32" spans="1:72" ht="14.25" x14ac:dyDescent="0.25">
      <c r="A32" s="52"/>
      <c r="B32" s="52">
        <f>'1.Spieltag'!B37</f>
        <v>0</v>
      </c>
      <c r="C32" s="52">
        <f>'1.Spieltag'!$AG37</f>
        <v>0</v>
      </c>
      <c r="D32" s="52">
        <f>'2.Spieltag '!$AG37</f>
        <v>0</v>
      </c>
      <c r="E32" s="52">
        <f>'3.Spieltag'!$AG37</f>
        <v>0</v>
      </c>
      <c r="F32" s="52">
        <f>'4.Spieltag'!$AG37</f>
        <v>0</v>
      </c>
      <c r="G32" s="52">
        <f>'5.Spieltag'!$AG37</f>
        <v>0</v>
      </c>
      <c r="H32" s="52">
        <f>'6.Spieltag'!$AG37</f>
        <v>0</v>
      </c>
      <c r="I32" s="52">
        <f>'7.Spieltag'!$AG37</f>
        <v>0</v>
      </c>
      <c r="J32" s="52">
        <f>'8.Spieltag'!$AG37</f>
        <v>0</v>
      </c>
      <c r="K32" s="52">
        <f>'9.Spieltag'!$AG37</f>
        <v>0</v>
      </c>
      <c r="L32" s="52">
        <f>'10.Spieltag'!$AG37</f>
        <v>0</v>
      </c>
      <c r="M32" s="52">
        <f>'11.Spieltag'!$AG37</f>
        <v>0</v>
      </c>
      <c r="N32" s="52">
        <f>'12.Spieltag'!$AG37</f>
        <v>0</v>
      </c>
      <c r="O32" s="52">
        <f>'13.Spieltag'!$AG37</f>
        <v>0</v>
      </c>
      <c r="P32" s="52">
        <f>'14.Spieltag'!$AG37</f>
        <v>0</v>
      </c>
      <c r="Q32" s="52">
        <f>'15.Spieltag'!$AG37</f>
        <v>0</v>
      </c>
      <c r="R32" s="52">
        <f>'16.Spieltag'!$AG37</f>
        <v>0</v>
      </c>
      <c r="S32" s="52">
        <f>'17.Spieltag'!$AG37</f>
        <v>0</v>
      </c>
      <c r="T32" s="52">
        <f>'18.Spieltag'!$AG37</f>
        <v>0</v>
      </c>
      <c r="U32" s="52">
        <f>'19.Spieltag'!$AG37</f>
        <v>0</v>
      </c>
      <c r="V32" s="52">
        <f>'20.Spieltag'!$AG37</f>
        <v>0</v>
      </c>
      <c r="W32" s="52">
        <f>'21.Spieltag'!$AG37</f>
        <v>0</v>
      </c>
      <c r="X32" s="52">
        <f>'22.Spieltag'!$AG37</f>
        <v>0</v>
      </c>
      <c r="Y32" s="52">
        <f>'23.Spieltag'!$AG37</f>
        <v>0</v>
      </c>
      <c r="Z32" s="52">
        <f>'24.Spieltag'!$AG37</f>
        <v>0</v>
      </c>
      <c r="AA32" s="52">
        <f>'25.Spieltag'!$AG37</f>
        <v>0</v>
      </c>
      <c r="AB32" s="52">
        <f>'26.Spieltag'!$AG37</f>
        <v>0</v>
      </c>
      <c r="AC32" s="52">
        <f>'27.Spieltag'!$AG37</f>
        <v>0</v>
      </c>
      <c r="AD32" s="52">
        <f>'28.Spieltag'!$AG37</f>
        <v>0</v>
      </c>
      <c r="AE32" s="52">
        <f>'29.Spieltag'!$AG37</f>
        <v>0</v>
      </c>
      <c r="AF32" s="52">
        <f>'30.Spieltag'!$AG37</f>
        <v>0</v>
      </c>
      <c r="AG32" s="52">
        <f>'31.Spieltag'!$AG37</f>
        <v>0</v>
      </c>
      <c r="AH32" s="52">
        <f>'31.Spieltag'!$AG37</f>
        <v>0</v>
      </c>
      <c r="AI32" s="52">
        <f>'33.Spieltag'!$AG37</f>
        <v>0</v>
      </c>
      <c r="AJ32" s="52">
        <f>'34.Spieltag'!$AG37</f>
        <v>0</v>
      </c>
      <c r="AK32" s="56">
        <f t="shared" si="17"/>
        <v>0</v>
      </c>
      <c r="AL32" s="55">
        <f t="shared" si="10"/>
        <v>0</v>
      </c>
      <c r="AM32" s="55">
        <f t="shared" si="11"/>
        <v>0</v>
      </c>
      <c r="AN32" s="55">
        <f t="shared" si="12"/>
        <v>0</v>
      </c>
      <c r="AO32" s="55">
        <f t="shared" si="13"/>
        <v>0</v>
      </c>
      <c r="AP32" s="56">
        <f t="shared" si="18"/>
        <v>0</v>
      </c>
      <c r="AQ32" s="60">
        <f t="shared" si="19"/>
        <v>0</v>
      </c>
      <c r="AS32" s="50">
        <v>30</v>
      </c>
      <c r="AT32" s="54" t="s">
        <v>75</v>
      </c>
      <c r="AU32" s="51">
        <v>30</v>
      </c>
      <c r="AX32" s="78"/>
      <c r="AY32" s="79"/>
      <c r="BC32" s="50"/>
      <c r="BD32" s="51"/>
      <c r="BE32" s="73"/>
      <c r="BF32" s="51"/>
      <c r="BG32" s="73"/>
      <c r="BH32" s="51"/>
      <c r="BI32" s="73"/>
      <c r="BK32" s="78"/>
      <c r="BL32" s="79"/>
    </row>
    <row r="33" spans="1:64" ht="15" thickBot="1" x14ac:dyDescent="0.3">
      <c r="A33" s="52"/>
      <c r="B33" s="52">
        <f>'1.Spieltag'!B38</f>
        <v>0</v>
      </c>
      <c r="C33" s="52">
        <f>'1.Spieltag'!$AG38</f>
        <v>0</v>
      </c>
      <c r="D33" s="52">
        <f>'2.Spieltag '!$AG38</f>
        <v>0</v>
      </c>
      <c r="E33" s="52">
        <f>'3.Spieltag'!$AG38</f>
        <v>0</v>
      </c>
      <c r="F33" s="52">
        <f>'4.Spieltag'!$AG38</f>
        <v>0</v>
      </c>
      <c r="G33" s="52">
        <f>'5.Spieltag'!$AG38</f>
        <v>0</v>
      </c>
      <c r="H33" s="52">
        <f>'6.Spieltag'!$AG38</f>
        <v>0</v>
      </c>
      <c r="I33" s="52">
        <f>'7.Spieltag'!$AG38</f>
        <v>0</v>
      </c>
      <c r="J33" s="52">
        <f>'8.Spieltag'!$AG38</f>
        <v>0</v>
      </c>
      <c r="K33" s="52">
        <f>'9.Spieltag'!$AG38</f>
        <v>0</v>
      </c>
      <c r="L33" s="52">
        <f>'10.Spieltag'!$AG38</f>
        <v>0</v>
      </c>
      <c r="M33" s="52">
        <f>'11.Spieltag'!$AG38</f>
        <v>0</v>
      </c>
      <c r="N33" s="52">
        <f>'12.Spieltag'!$AG38</f>
        <v>0</v>
      </c>
      <c r="O33" s="52">
        <f>'13.Spieltag'!$AG38</f>
        <v>0</v>
      </c>
      <c r="P33" s="52">
        <f>'14.Spieltag'!$AG38</f>
        <v>0</v>
      </c>
      <c r="Q33" s="52">
        <f>'15.Spieltag'!$AG38</f>
        <v>0</v>
      </c>
      <c r="R33" s="52">
        <f>'16.Spieltag'!$AG38</f>
        <v>0</v>
      </c>
      <c r="S33" s="52">
        <f>'17.Spieltag'!$AG38</f>
        <v>0</v>
      </c>
      <c r="T33" s="52">
        <f>'18.Spieltag'!$AG38</f>
        <v>0</v>
      </c>
      <c r="U33" s="52">
        <f>'19.Spieltag'!$AG38</f>
        <v>0</v>
      </c>
      <c r="V33" s="52">
        <f>'20.Spieltag'!$AG38</f>
        <v>0</v>
      </c>
      <c r="W33" s="52">
        <f>'21.Spieltag'!$AG38</f>
        <v>0</v>
      </c>
      <c r="X33" s="52">
        <f>'22.Spieltag'!$AG38</f>
        <v>0</v>
      </c>
      <c r="Y33" s="52">
        <f>'23.Spieltag'!$AG38</f>
        <v>0</v>
      </c>
      <c r="Z33" s="52">
        <f>'24.Spieltag'!$AG38</f>
        <v>0</v>
      </c>
      <c r="AA33" s="52">
        <f>'25.Spieltag'!$AG38</f>
        <v>0</v>
      </c>
      <c r="AB33" s="52">
        <f>'26.Spieltag'!$AG38</f>
        <v>0</v>
      </c>
      <c r="AC33" s="52">
        <f>'27.Spieltag'!$AG38</f>
        <v>0</v>
      </c>
      <c r="AD33" s="52">
        <f>'28.Spieltag'!$AG38</f>
        <v>0</v>
      </c>
      <c r="AE33" s="52">
        <f>'29.Spieltag'!$AG38</f>
        <v>0</v>
      </c>
      <c r="AF33" s="52">
        <f>'30.Spieltag'!$AG38</f>
        <v>0</v>
      </c>
      <c r="AG33" s="52">
        <f>'31.Spieltag'!$AG38</f>
        <v>0</v>
      </c>
      <c r="AH33" s="52">
        <f>'31.Spieltag'!$AG38</f>
        <v>0</v>
      </c>
      <c r="AI33" s="52">
        <f>'33.Spieltag'!$AG38</f>
        <v>0</v>
      </c>
      <c r="AJ33" s="52">
        <f>'34.Spieltag'!$AG38</f>
        <v>0</v>
      </c>
      <c r="AK33" s="56">
        <f t="shared" si="17"/>
        <v>0</v>
      </c>
      <c r="AL33" s="55">
        <f t="shared" si="10"/>
        <v>0</v>
      </c>
      <c r="AM33" s="55">
        <f t="shared" si="11"/>
        <v>0</v>
      </c>
      <c r="AN33" s="55">
        <f t="shared" si="12"/>
        <v>0</v>
      </c>
      <c r="AO33" s="55">
        <f t="shared" si="13"/>
        <v>0</v>
      </c>
      <c r="AP33" s="56">
        <f t="shared" si="18"/>
        <v>0</v>
      </c>
      <c r="AQ33" s="60">
        <f t="shared" si="19"/>
        <v>0</v>
      </c>
      <c r="AS33" s="50">
        <v>31</v>
      </c>
      <c r="AT33" s="51" t="s">
        <v>104</v>
      </c>
      <c r="AU33" s="51">
        <v>33</v>
      </c>
      <c r="AX33" s="80"/>
      <c r="AY33" s="81"/>
      <c r="BC33" s="50"/>
      <c r="BD33" s="51"/>
      <c r="BE33" s="73"/>
      <c r="BF33" s="51"/>
      <c r="BG33" s="73"/>
      <c r="BH33" s="51"/>
      <c r="BI33" s="73"/>
      <c r="BK33" s="80"/>
      <c r="BL33" s="81"/>
    </row>
    <row r="34" spans="1:64" ht="14.25" x14ac:dyDescent="0.25">
      <c r="A34" s="52"/>
      <c r="B34" s="52">
        <f>'1.Spieltag'!B39</f>
        <v>0</v>
      </c>
      <c r="C34" s="52">
        <f>'1.Spieltag'!$AG39</f>
        <v>0</v>
      </c>
      <c r="D34" s="52">
        <f>'2.Spieltag '!$AG39</f>
        <v>0</v>
      </c>
      <c r="E34" s="52">
        <f>'3.Spieltag'!$AG39</f>
        <v>0</v>
      </c>
      <c r="F34" s="52">
        <f>'4.Spieltag'!$AG39</f>
        <v>0</v>
      </c>
      <c r="G34" s="52">
        <f>'5.Spieltag'!$AG39</f>
        <v>0</v>
      </c>
      <c r="H34" s="52">
        <f>'6.Spieltag'!$AG39</f>
        <v>0</v>
      </c>
      <c r="I34" s="52">
        <f>'7.Spieltag'!$AG39</f>
        <v>0</v>
      </c>
      <c r="J34" s="52">
        <f>'8.Spieltag'!$AG39</f>
        <v>0</v>
      </c>
      <c r="K34" s="52">
        <f>'9.Spieltag'!$AG39</f>
        <v>0</v>
      </c>
      <c r="L34" s="52">
        <f>'10.Spieltag'!$AG39</f>
        <v>0</v>
      </c>
      <c r="M34" s="52">
        <f>'11.Spieltag'!$AG39</f>
        <v>0</v>
      </c>
      <c r="N34" s="52">
        <f>'12.Spieltag'!$AG39</f>
        <v>0</v>
      </c>
      <c r="O34" s="52">
        <f>'13.Spieltag'!$AG39</f>
        <v>0</v>
      </c>
      <c r="P34" s="52">
        <f>'14.Spieltag'!$AG39</f>
        <v>0</v>
      </c>
      <c r="Q34" s="52">
        <f>'15.Spieltag'!$AG39</f>
        <v>0</v>
      </c>
      <c r="R34" s="52">
        <f>'16.Spieltag'!$AG39</f>
        <v>0</v>
      </c>
      <c r="S34" s="52">
        <f>'17.Spieltag'!$AG39</f>
        <v>0</v>
      </c>
      <c r="T34" s="52">
        <f>'18.Spieltag'!$AG39</f>
        <v>0</v>
      </c>
      <c r="U34" s="52">
        <f>'19.Spieltag'!$AG39</f>
        <v>0</v>
      </c>
      <c r="V34" s="52">
        <f>'20.Spieltag'!$AG39</f>
        <v>0</v>
      </c>
      <c r="W34" s="52">
        <f>'21.Spieltag'!$AG39</f>
        <v>0</v>
      </c>
      <c r="X34" s="52">
        <f>'22.Spieltag'!$AG39</f>
        <v>0</v>
      </c>
      <c r="Y34" s="52">
        <f>'23.Spieltag'!$AG39</f>
        <v>0</v>
      </c>
      <c r="Z34" s="52">
        <f>'24.Spieltag'!$AG39</f>
        <v>0</v>
      </c>
      <c r="AA34" s="52">
        <f>'25.Spieltag'!$AG39</f>
        <v>0</v>
      </c>
      <c r="AB34" s="52">
        <f>'26.Spieltag'!$AG39</f>
        <v>0</v>
      </c>
      <c r="AC34" s="52">
        <f>'27.Spieltag'!$AG39</f>
        <v>0</v>
      </c>
      <c r="AD34" s="52">
        <f>'28.Spieltag'!$AG39</f>
        <v>0</v>
      </c>
      <c r="AE34" s="52">
        <f>'29.Spieltag'!$AG39</f>
        <v>0</v>
      </c>
      <c r="AF34" s="52">
        <f>'30.Spieltag'!$AG39</f>
        <v>0</v>
      </c>
      <c r="AG34" s="52">
        <f>'31.Spieltag'!$AG39</f>
        <v>0</v>
      </c>
      <c r="AH34" s="52">
        <f>'31.Spieltag'!$AG39</f>
        <v>0</v>
      </c>
      <c r="AI34" s="52">
        <f>'33.Spieltag'!$AG39</f>
        <v>0</v>
      </c>
      <c r="AJ34" s="52">
        <f>'34.Spieltag'!$AG39</f>
        <v>0</v>
      </c>
      <c r="AK34" s="56">
        <f t="shared" si="17"/>
        <v>0</v>
      </c>
      <c r="AL34" s="55">
        <f t="shared" si="10"/>
        <v>0</v>
      </c>
      <c r="AM34" s="55">
        <f t="shared" si="11"/>
        <v>0</v>
      </c>
      <c r="AN34" s="55">
        <f t="shared" si="12"/>
        <v>0</v>
      </c>
      <c r="AO34" s="55">
        <f t="shared" si="13"/>
        <v>0</v>
      </c>
      <c r="AP34" s="56">
        <f t="shared" si="18"/>
        <v>0</v>
      </c>
      <c r="AQ34" s="60">
        <f t="shared" si="19"/>
        <v>0</v>
      </c>
      <c r="AS34" s="50">
        <v>32</v>
      </c>
      <c r="AT34" s="51" t="s">
        <v>75</v>
      </c>
      <c r="AU34" s="51">
        <v>28</v>
      </c>
      <c r="BC34" s="50"/>
      <c r="BD34" s="51"/>
      <c r="BE34" s="73"/>
      <c r="BF34" s="51"/>
      <c r="BG34" s="73"/>
      <c r="BH34" s="51"/>
      <c r="BI34" s="73"/>
      <c r="BK34" s="72"/>
    </row>
    <row r="35" spans="1:64" ht="14.25" x14ac:dyDescent="0.25">
      <c r="A35" s="52"/>
      <c r="B35" s="52">
        <f>'1.Spieltag'!B40</f>
        <v>0</v>
      </c>
      <c r="C35" s="52">
        <f>'1.Spieltag'!$AG40</f>
        <v>0</v>
      </c>
      <c r="D35" s="52">
        <f>'2.Spieltag '!$AG40</f>
        <v>0</v>
      </c>
      <c r="E35" s="52">
        <f>'3.Spieltag'!$AG40</f>
        <v>0</v>
      </c>
      <c r="F35" s="52">
        <f>'4.Spieltag'!$AG40</f>
        <v>0</v>
      </c>
      <c r="G35" s="52">
        <f>'5.Spieltag'!$AG40</f>
        <v>0</v>
      </c>
      <c r="H35" s="52">
        <f>'6.Spieltag'!$AG40</f>
        <v>0</v>
      </c>
      <c r="I35" s="52">
        <f>'7.Spieltag'!$AG40</f>
        <v>0</v>
      </c>
      <c r="J35" s="52">
        <f>'8.Spieltag'!$AG40</f>
        <v>0</v>
      </c>
      <c r="K35" s="52">
        <f>'9.Spieltag'!$AG40</f>
        <v>0</v>
      </c>
      <c r="L35" s="52">
        <f>'10.Spieltag'!$AG40</f>
        <v>0</v>
      </c>
      <c r="M35" s="52">
        <f>'11.Spieltag'!$AG40</f>
        <v>0</v>
      </c>
      <c r="N35" s="52">
        <f>'12.Spieltag'!$AG40</f>
        <v>0</v>
      </c>
      <c r="O35" s="52">
        <f>'13.Spieltag'!$AG40</f>
        <v>0</v>
      </c>
      <c r="P35" s="52">
        <f>'14.Spieltag'!$AG40</f>
        <v>0</v>
      </c>
      <c r="Q35" s="52">
        <f>'15.Spieltag'!$AG40</f>
        <v>0</v>
      </c>
      <c r="R35" s="52">
        <f>'16.Spieltag'!$AG40</f>
        <v>0</v>
      </c>
      <c r="S35" s="52">
        <f>'17.Spieltag'!$AG40</f>
        <v>0</v>
      </c>
      <c r="T35" s="52">
        <f>'18.Spieltag'!$AG40</f>
        <v>0</v>
      </c>
      <c r="U35" s="52">
        <f>'19.Spieltag'!$AG40</f>
        <v>0</v>
      </c>
      <c r="V35" s="52">
        <f>'20.Spieltag'!$AG40</f>
        <v>0</v>
      </c>
      <c r="W35" s="52">
        <f>'21.Spieltag'!$AG40</f>
        <v>0</v>
      </c>
      <c r="X35" s="52">
        <f>'22.Spieltag'!$AG40</f>
        <v>0</v>
      </c>
      <c r="Y35" s="52">
        <f>'23.Spieltag'!$AG40</f>
        <v>0</v>
      </c>
      <c r="Z35" s="52">
        <f>'24.Spieltag'!$AG40</f>
        <v>0</v>
      </c>
      <c r="AA35" s="52">
        <f>'25.Spieltag'!$AG40</f>
        <v>0</v>
      </c>
      <c r="AB35" s="52">
        <f>'26.Spieltag'!$AG40</f>
        <v>0</v>
      </c>
      <c r="AC35" s="52">
        <f>'27.Spieltag'!$AG40</f>
        <v>0</v>
      </c>
      <c r="AD35" s="52">
        <f>'28.Spieltag'!$AG40</f>
        <v>0</v>
      </c>
      <c r="AE35" s="52">
        <f>'29.Spieltag'!$AG40</f>
        <v>0</v>
      </c>
      <c r="AF35" s="52">
        <f>'30.Spieltag'!$AG40</f>
        <v>0</v>
      </c>
      <c r="AG35" s="52">
        <f>'31.Spieltag'!$AG40</f>
        <v>0</v>
      </c>
      <c r="AH35" s="52">
        <f>'31.Spieltag'!$AG40</f>
        <v>0</v>
      </c>
      <c r="AI35" s="52">
        <f>'33.Spieltag'!$AG40</f>
        <v>0</v>
      </c>
      <c r="AJ35" s="52">
        <f>'34.Spieltag'!$AG40</f>
        <v>0</v>
      </c>
      <c r="AK35" s="56">
        <f t="shared" si="17"/>
        <v>0</v>
      </c>
      <c r="AL35" s="55">
        <f t="shared" si="10"/>
        <v>0</v>
      </c>
      <c r="AM35" s="55">
        <f t="shared" si="11"/>
        <v>0</v>
      </c>
      <c r="AN35" s="55">
        <f t="shared" si="12"/>
        <v>0</v>
      </c>
      <c r="AO35" s="55">
        <f t="shared" si="13"/>
        <v>0</v>
      </c>
      <c r="AP35" s="56">
        <f t="shared" si="18"/>
        <v>0</v>
      </c>
      <c r="AQ35" s="60">
        <f t="shared" si="19"/>
        <v>0</v>
      </c>
      <c r="AS35" s="50">
        <v>33</v>
      </c>
      <c r="AT35" s="51" t="s">
        <v>69</v>
      </c>
      <c r="AU35" s="51">
        <v>16</v>
      </c>
      <c r="AY35" s="88">
        <f>SUM(AY13:AY34)</f>
        <v>360</v>
      </c>
      <c r="BC35" s="50"/>
      <c r="BD35" s="51"/>
      <c r="BE35" s="73"/>
      <c r="BF35" s="51"/>
      <c r="BG35" s="73"/>
      <c r="BH35" s="51"/>
      <c r="BI35" s="73"/>
      <c r="BK35" s="72"/>
      <c r="BL35" s="88">
        <f>SUM(BL13:BL34)</f>
        <v>360</v>
      </c>
    </row>
    <row r="36" spans="1:64" ht="14.25" x14ac:dyDescent="0.25">
      <c r="A36" s="52"/>
      <c r="B36" s="52">
        <f>'1.Spieltag'!B41</f>
        <v>0</v>
      </c>
      <c r="C36" s="52">
        <f>'1.Spieltag'!$AG41</f>
        <v>0</v>
      </c>
      <c r="D36" s="52">
        <f>'2.Spieltag '!$AG41</f>
        <v>0</v>
      </c>
      <c r="E36" s="52">
        <f>'3.Spieltag'!$AG41</f>
        <v>0</v>
      </c>
      <c r="F36" s="52">
        <f>'4.Spieltag'!$AG41</f>
        <v>0</v>
      </c>
      <c r="G36" s="52">
        <f>'5.Spieltag'!$AG41</f>
        <v>0</v>
      </c>
      <c r="H36" s="52">
        <f>'6.Spieltag'!$AG41</f>
        <v>0</v>
      </c>
      <c r="I36" s="52">
        <f>'7.Spieltag'!$AG41</f>
        <v>0</v>
      </c>
      <c r="J36" s="52">
        <f>'8.Spieltag'!$AG41</f>
        <v>0</v>
      </c>
      <c r="K36" s="52">
        <f>'9.Spieltag'!$AG41</f>
        <v>0</v>
      </c>
      <c r="L36" s="52">
        <f>'10.Spieltag'!$AG41</f>
        <v>0</v>
      </c>
      <c r="M36" s="52">
        <f>'11.Spieltag'!$AG41</f>
        <v>0</v>
      </c>
      <c r="N36" s="52">
        <f>'12.Spieltag'!$AG41</f>
        <v>0</v>
      </c>
      <c r="O36" s="52">
        <f>'13.Spieltag'!$AG41</f>
        <v>0</v>
      </c>
      <c r="P36" s="52">
        <f>'14.Spieltag'!$AG41</f>
        <v>0</v>
      </c>
      <c r="Q36" s="52">
        <f>'15.Spieltag'!$AG41</f>
        <v>0</v>
      </c>
      <c r="R36" s="52">
        <f>'16.Spieltag'!$AG41</f>
        <v>0</v>
      </c>
      <c r="S36" s="52">
        <f>'17.Spieltag'!$AG41</f>
        <v>0</v>
      </c>
      <c r="T36" s="52">
        <f>'18.Spieltag'!$AG41</f>
        <v>0</v>
      </c>
      <c r="U36" s="52">
        <f>'19.Spieltag'!$AG41</f>
        <v>0</v>
      </c>
      <c r="V36" s="52">
        <f>'20.Spieltag'!$AG41</f>
        <v>0</v>
      </c>
      <c r="W36" s="52">
        <f>'21.Spieltag'!$AG41</f>
        <v>0</v>
      </c>
      <c r="X36" s="52">
        <f>'22.Spieltag'!$AG41</f>
        <v>0</v>
      </c>
      <c r="Y36" s="52">
        <f>'23.Spieltag'!$AG41</f>
        <v>0</v>
      </c>
      <c r="Z36" s="52">
        <f>'24.Spieltag'!$AG41</f>
        <v>0</v>
      </c>
      <c r="AA36" s="52">
        <f>'25.Spieltag'!$AG41</f>
        <v>0</v>
      </c>
      <c r="AB36" s="52">
        <f>'26.Spieltag'!$AG41</f>
        <v>0</v>
      </c>
      <c r="AC36" s="52">
        <f>'27.Spieltag'!$AG41</f>
        <v>0</v>
      </c>
      <c r="AD36" s="52">
        <f>'28.Spieltag'!$AG41</f>
        <v>0</v>
      </c>
      <c r="AE36" s="52">
        <f>'29.Spieltag'!$AG41</f>
        <v>0</v>
      </c>
      <c r="AF36" s="52">
        <f>'30.Spieltag'!$AG41</f>
        <v>0</v>
      </c>
      <c r="AG36" s="52">
        <f>'31.Spieltag'!$AG41</f>
        <v>0</v>
      </c>
      <c r="AH36" s="52">
        <f>'31.Spieltag'!$AG41</f>
        <v>0</v>
      </c>
      <c r="AI36" s="52">
        <f>'33.Spieltag'!$AG41</f>
        <v>0</v>
      </c>
      <c r="AJ36" s="52">
        <f>'34.Spieltag'!$AG41</f>
        <v>0</v>
      </c>
      <c r="AK36" s="56">
        <f t="shared" si="17"/>
        <v>0</v>
      </c>
      <c r="AL36" s="55">
        <f t="shared" si="10"/>
        <v>0</v>
      </c>
      <c r="AM36" s="55">
        <f t="shared" si="11"/>
        <v>0</v>
      </c>
      <c r="AN36" s="55">
        <f t="shared" si="12"/>
        <v>0</v>
      </c>
      <c r="AO36" s="55">
        <f t="shared" si="13"/>
        <v>0</v>
      </c>
      <c r="AP36" s="56">
        <f t="shared" si="18"/>
        <v>0</v>
      </c>
      <c r="AQ36" s="60">
        <f t="shared" si="19"/>
        <v>0</v>
      </c>
      <c r="AS36" s="50">
        <v>34</v>
      </c>
      <c r="AT36" s="51"/>
      <c r="AU36" s="51"/>
      <c r="BC36" s="50"/>
      <c r="BD36" s="51"/>
      <c r="BE36" s="73"/>
      <c r="BF36" s="51"/>
      <c r="BG36" s="73"/>
      <c r="BH36" s="51"/>
      <c r="BI36" s="73"/>
    </row>
    <row r="37" spans="1:64" ht="14.25" x14ac:dyDescent="0.25">
      <c r="A37" s="52"/>
      <c r="B37" s="52">
        <f>'1.Spieltag'!B42</f>
        <v>0</v>
      </c>
      <c r="C37" s="52">
        <f>'1.Spieltag'!$AG42</f>
        <v>0</v>
      </c>
      <c r="D37" s="52">
        <f>'2.Spieltag '!$AG42</f>
        <v>0</v>
      </c>
      <c r="E37" s="52">
        <f>'3.Spieltag'!$AG42</f>
        <v>0</v>
      </c>
      <c r="F37" s="52">
        <f>'4.Spieltag'!$AG42</f>
        <v>0</v>
      </c>
      <c r="G37" s="52">
        <f>'5.Spieltag'!$AG42</f>
        <v>0</v>
      </c>
      <c r="H37" s="52">
        <f>'6.Spieltag'!$AG42</f>
        <v>0</v>
      </c>
      <c r="I37" s="52">
        <f>'7.Spieltag'!$AG42</f>
        <v>0</v>
      </c>
      <c r="J37" s="52">
        <f>'8.Spieltag'!$AG42</f>
        <v>0</v>
      </c>
      <c r="K37" s="52">
        <f>'9.Spieltag'!$AG42</f>
        <v>0</v>
      </c>
      <c r="L37" s="52">
        <f>'10.Spieltag'!$AG42</f>
        <v>0</v>
      </c>
      <c r="M37" s="52">
        <f>'11.Spieltag'!$AG42</f>
        <v>0</v>
      </c>
      <c r="N37" s="52">
        <f>'12.Spieltag'!$AG42</f>
        <v>0</v>
      </c>
      <c r="O37" s="52">
        <f>'13.Spieltag'!$AG42</f>
        <v>0</v>
      </c>
      <c r="P37" s="52">
        <f>'14.Spieltag'!$AG42</f>
        <v>0</v>
      </c>
      <c r="Q37" s="52">
        <f>'15.Spieltag'!$AG42</f>
        <v>0</v>
      </c>
      <c r="R37" s="52">
        <f>'16.Spieltag'!$AG42</f>
        <v>0</v>
      </c>
      <c r="S37" s="52">
        <f>'17.Spieltag'!$AG42</f>
        <v>0</v>
      </c>
      <c r="T37" s="52">
        <f>'18.Spieltag'!$AG42</f>
        <v>0</v>
      </c>
      <c r="U37" s="52">
        <f>'19.Spieltag'!$AG42</f>
        <v>0</v>
      </c>
      <c r="V37" s="52">
        <f>'20.Spieltag'!$AG42</f>
        <v>0</v>
      </c>
      <c r="W37" s="52">
        <f>'21.Spieltag'!$AG42</f>
        <v>0</v>
      </c>
      <c r="X37" s="52">
        <f>'22.Spieltag'!$AG42</f>
        <v>0</v>
      </c>
      <c r="Y37" s="52">
        <f>'23.Spieltag'!$AG42</f>
        <v>0</v>
      </c>
      <c r="Z37" s="52">
        <f>'24.Spieltag'!$AG42</f>
        <v>0</v>
      </c>
      <c r="AA37" s="52">
        <f>'25.Spieltag'!$AG42</f>
        <v>0</v>
      </c>
      <c r="AB37" s="52">
        <f>'26.Spieltag'!$AG42</f>
        <v>0</v>
      </c>
      <c r="AC37" s="52">
        <f>'27.Spieltag'!$AG42</f>
        <v>0</v>
      </c>
      <c r="AD37" s="52">
        <f>'28.Spieltag'!$AG42</f>
        <v>0</v>
      </c>
      <c r="AE37" s="52">
        <f>'29.Spieltag'!$AG42</f>
        <v>0</v>
      </c>
      <c r="AF37" s="52">
        <f>'30.Spieltag'!$AG42</f>
        <v>0</v>
      </c>
      <c r="AG37" s="52">
        <f>'31.Spieltag'!$AG42</f>
        <v>0</v>
      </c>
      <c r="AH37" s="52">
        <f>'31.Spieltag'!$AG42</f>
        <v>0</v>
      </c>
      <c r="AI37" s="52">
        <f>'33.Spieltag'!$AG42</f>
        <v>0</v>
      </c>
      <c r="AJ37" s="52">
        <f>'34.Spieltag'!$AG42</f>
        <v>0</v>
      </c>
      <c r="AK37" s="56">
        <f t="shared" si="17"/>
        <v>0</v>
      </c>
      <c r="AL37" s="55">
        <f t="shared" si="10"/>
        <v>0</v>
      </c>
      <c r="AM37" s="55">
        <f t="shared" si="11"/>
        <v>0</v>
      </c>
      <c r="AN37" s="55">
        <f t="shared" si="12"/>
        <v>0</v>
      </c>
      <c r="AO37" s="55">
        <f t="shared" si="13"/>
        <v>0</v>
      </c>
      <c r="AP37" s="56">
        <f t="shared" si="18"/>
        <v>0</v>
      </c>
      <c r="AQ37" s="60">
        <f t="shared" si="19"/>
        <v>0</v>
      </c>
    </row>
    <row r="38" spans="1:64" ht="14.25" x14ac:dyDescent="0.25">
      <c r="A38" s="52"/>
      <c r="B38" s="52">
        <f>'1.Spieltag'!B43</f>
        <v>0</v>
      </c>
      <c r="C38" s="52">
        <f>'1.Spieltag'!$AG43</f>
        <v>0</v>
      </c>
      <c r="D38" s="52">
        <f>'2.Spieltag '!$AG43</f>
        <v>0</v>
      </c>
      <c r="E38" s="52">
        <f>'3.Spieltag'!$AG43</f>
        <v>0</v>
      </c>
      <c r="F38" s="52">
        <f>'4.Spieltag'!$AG43</f>
        <v>0</v>
      </c>
      <c r="G38" s="52">
        <f>'5.Spieltag'!$AG43</f>
        <v>0</v>
      </c>
      <c r="H38" s="52">
        <f>'6.Spieltag'!$AG43</f>
        <v>0</v>
      </c>
      <c r="I38" s="52">
        <f>'7.Spieltag'!$AG43</f>
        <v>0</v>
      </c>
      <c r="J38" s="52">
        <f>'8.Spieltag'!$AG43</f>
        <v>0</v>
      </c>
      <c r="K38" s="52">
        <f>'9.Spieltag'!$AG43</f>
        <v>0</v>
      </c>
      <c r="L38" s="52">
        <f>'10.Spieltag'!$AG43</f>
        <v>0</v>
      </c>
      <c r="M38" s="52">
        <f>'11.Spieltag'!$AG43</f>
        <v>0</v>
      </c>
      <c r="N38" s="52">
        <f>'12.Spieltag'!$AG43</f>
        <v>0</v>
      </c>
      <c r="O38" s="52">
        <f>'13.Spieltag'!$AG43</f>
        <v>0</v>
      </c>
      <c r="P38" s="52">
        <f>'14.Spieltag'!$AG43</f>
        <v>0</v>
      </c>
      <c r="Q38" s="52">
        <f>'15.Spieltag'!$AG43</f>
        <v>0</v>
      </c>
      <c r="R38" s="52">
        <f>'16.Spieltag'!$AG43</f>
        <v>0</v>
      </c>
      <c r="S38" s="52">
        <f>'17.Spieltag'!$AG43</f>
        <v>0</v>
      </c>
      <c r="T38" s="52">
        <f>'18.Spieltag'!$AG43</f>
        <v>0</v>
      </c>
      <c r="U38" s="52">
        <f>'19.Spieltag'!$AG43</f>
        <v>0</v>
      </c>
      <c r="V38" s="52">
        <f>'20.Spieltag'!$AG43</f>
        <v>0</v>
      </c>
      <c r="W38" s="52">
        <f>'21.Spieltag'!$AG43</f>
        <v>0</v>
      </c>
      <c r="X38" s="52">
        <f>'22.Spieltag'!$AG43</f>
        <v>0</v>
      </c>
      <c r="Y38" s="52">
        <f>'23.Spieltag'!$AG43</f>
        <v>0</v>
      </c>
      <c r="Z38" s="52">
        <f>'24.Spieltag'!$AG43</f>
        <v>0</v>
      </c>
      <c r="AA38" s="52">
        <f>'25.Spieltag'!$AG43</f>
        <v>0</v>
      </c>
      <c r="AB38" s="52">
        <f>'26.Spieltag'!$AG43</f>
        <v>0</v>
      </c>
      <c r="AC38" s="52">
        <f>'27.Spieltag'!$AG43</f>
        <v>0</v>
      </c>
      <c r="AD38" s="52">
        <f>'28.Spieltag'!$AG43</f>
        <v>0</v>
      </c>
      <c r="AE38" s="52">
        <f>'29.Spieltag'!$AG43</f>
        <v>0</v>
      </c>
      <c r="AF38" s="52">
        <f>'30.Spieltag'!$AG43</f>
        <v>0</v>
      </c>
      <c r="AG38" s="52">
        <f>'31.Spieltag'!$AG43</f>
        <v>0</v>
      </c>
      <c r="AH38" s="52">
        <f>'31.Spieltag'!$AG43</f>
        <v>0</v>
      </c>
      <c r="AI38" s="52">
        <f>'33.Spieltag'!$AG43</f>
        <v>0</v>
      </c>
      <c r="AJ38" s="52">
        <f>'34.Spieltag'!$AG43</f>
        <v>0</v>
      </c>
      <c r="AK38" s="56">
        <f t="shared" si="17"/>
        <v>0</v>
      </c>
      <c r="AL38" s="55">
        <f t="shared" si="10"/>
        <v>0</v>
      </c>
      <c r="AM38" s="55">
        <f t="shared" si="11"/>
        <v>0</v>
      </c>
      <c r="AN38" s="55">
        <f t="shared" si="12"/>
        <v>0</v>
      </c>
      <c r="AO38" s="55">
        <f t="shared" si="13"/>
        <v>0</v>
      </c>
      <c r="AP38" s="56">
        <f t="shared" si="18"/>
        <v>0</v>
      </c>
      <c r="AQ38" s="60">
        <f t="shared" si="19"/>
        <v>0</v>
      </c>
      <c r="BE38" s="88">
        <f>SUM(BE3:BE37)</f>
        <v>300</v>
      </c>
      <c r="BF38" s="88"/>
      <c r="BG38" s="88">
        <f t="shared" ref="BG38:BI38" si="20">SUM(BG3:BG37)</f>
        <v>40</v>
      </c>
      <c r="BH38" s="88"/>
      <c r="BI38" s="88">
        <f t="shared" si="20"/>
        <v>20</v>
      </c>
    </row>
    <row r="39" spans="1:64" ht="14.25" x14ac:dyDescent="0.25">
      <c r="A39" s="52"/>
      <c r="B39" s="52">
        <f>'1.Spieltag'!B44</f>
        <v>0</v>
      </c>
      <c r="C39" s="52">
        <f>'1.Spieltag'!$AG44</f>
        <v>0</v>
      </c>
      <c r="D39" s="52">
        <f>'2.Spieltag '!$AG44</f>
        <v>0</v>
      </c>
      <c r="E39" s="52">
        <f>'3.Spieltag'!$AG44</f>
        <v>0</v>
      </c>
      <c r="F39" s="52">
        <f>'4.Spieltag'!$AG44</f>
        <v>0</v>
      </c>
      <c r="G39" s="52">
        <f>'5.Spieltag'!$AG44</f>
        <v>0</v>
      </c>
      <c r="H39" s="52">
        <f>'6.Spieltag'!$AG44</f>
        <v>0</v>
      </c>
      <c r="I39" s="52">
        <f>'7.Spieltag'!$AG44</f>
        <v>0</v>
      </c>
      <c r="J39" s="52">
        <f>'8.Spieltag'!$AG44</f>
        <v>0</v>
      </c>
      <c r="K39" s="52">
        <f>'9.Spieltag'!$AG44</f>
        <v>0</v>
      </c>
      <c r="L39" s="52">
        <f>'10.Spieltag'!$AG44</f>
        <v>0</v>
      </c>
      <c r="M39" s="52">
        <f>'11.Spieltag'!$AG44</f>
        <v>0</v>
      </c>
      <c r="N39" s="52">
        <f>'12.Spieltag'!$AG44</f>
        <v>0</v>
      </c>
      <c r="O39" s="52">
        <f>'13.Spieltag'!$AG44</f>
        <v>0</v>
      </c>
      <c r="P39" s="52">
        <f>'14.Spieltag'!$AG44</f>
        <v>0</v>
      </c>
      <c r="Q39" s="52">
        <f>'15.Spieltag'!$AG44</f>
        <v>0</v>
      </c>
      <c r="R39" s="52">
        <f>'16.Spieltag'!$AG44</f>
        <v>0</v>
      </c>
      <c r="S39" s="52">
        <f>'17.Spieltag'!$AG44</f>
        <v>0</v>
      </c>
      <c r="T39" s="52">
        <f>'18.Spieltag'!$AG44</f>
        <v>0</v>
      </c>
      <c r="U39" s="52">
        <f>'19.Spieltag'!$AG44</f>
        <v>0</v>
      </c>
      <c r="V39" s="52">
        <f>'20.Spieltag'!$AG44</f>
        <v>0</v>
      </c>
      <c r="W39" s="52">
        <f>'21.Spieltag'!$AG44</f>
        <v>0</v>
      </c>
      <c r="X39" s="52">
        <f>'22.Spieltag'!$AG44</f>
        <v>0</v>
      </c>
      <c r="Y39" s="52">
        <f>'23.Spieltag'!$AG44</f>
        <v>0</v>
      </c>
      <c r="Z39" s="52">
        <f>'24.Spieltag'!$AG44</f>
        <v>0</v>
      </c>
      <c r="AA39" s="52">
        <f>'25.Spieltag'!$AG44</f>
        <v>0</v>
      </c>
      <c r="AB39" s="52">
        <f>'26.Spieltag'!$AG44</f>
        <v>0</v>
      </c>
      <c r="AC39" s="52">
        <f>'27.Spieltag'!$AG44</f>
        <v>0</v>
      </c>
      <c r="AD39" s="52">
        <f>'28.Spieltag'!$AG44</f>
        <v>0</v>
      </c>
      <c r="AE39" s="52">
        <f>'29.Spieltag'!$AG44</f>
        <v>0</v>
      </c>
      <c r="AF39" s="52">
        <f>'30.Spieltag'!$AG44</f>
        <v>0</v>
      </c>
      <c r="AG39" s="52">
        <f>'31.Spieltag'!$AG44</f>
        <v>0</v>
      </c>
      <c r="AH39" s="52">
        <f>'31.Spieltag'!$AG44</f>
        <v>0</v>
      </c>
      <c r="AI39" s="52">
        <f>'33.Spieltag'!$AG44</f>
        <v>0</v>
      </c>
      <c r="AJ39" s="52">
        <f>'34.Spieltag'!$AG44</f>
        <v>0</v>
      </c>
      <c r="AK39" s="56">
        <f t="shared" si="17"/>
        <v>0</v>
      </c>
      <c r="AL39" s="55">
        <f t="shared" si="10"/>
        <v>0</v>
      </c>
      <c r="AM39" s="55">
        <f t="shared" si="11"/>
        <v>0</v>
      </c>
      <c r="AN39" s="55">
        <f t="shared" si="12"/>
        <v>0</v>
      </c>
      <c r="AO39" s="55">
        <f t="shared" si="13"/>
        <v>0</v>
      </c>
      <c r="AP39" s="56">
        <f t="shared" si="18"/>
        <v>0</v>
      </c>
      <c r="AQ39" s="60">
        <f t="shared" si="19"/>
        <v>0</v>
      </c>
    </row>
    <row r="40" spans="1:64" ht="14.25" x14ac:dyDescent="0.25">
      <c r="A40" s="52"/>
      <c r="B40" s="52">
        <f>'1.Spieltag'!B45</f>
        <v>0</v>
      </c>
      <c r="C40" s="52">
        <f>'1.Spieltag'!$AG45</f>
        <v>0</v>
      </c>
      <c r="D40" s="52">
        <f>'2.Spieltag '!$AG45</f>
        <v>0</v>
      </c>
      <c r="E40" s="52">
        <f>'3.Spieltag'!$AG45</f>
        <v>0</v>
      </c>
      <c r="F40" s="52">
        <f>'4.Spieltag'!$AG45</f>
        <v>0</v>
      </c>
      <c r="G40" s="52">
        <f>'5.Spieltag'!$AG45</f>
        <v>0</v>
      </c>
      <c r="H40" s="52">
        <f>'6.Spieltag'!$AG45</f>
        <v>0</v>
      </c>
      <c r="I40" s="52">
        <f>'7.Spieltag'!$AG45</f>
        <v>0</v>
      </c>
      <c r="J40" s="52">
        <f>'8.Spieltag'!$AG45</f>
        <v>0</v>
      </c>
      <c r="K40" s="52">
        <f>'9.Spieltag'!$AG45</f>
        <v>0</v>
      </c>
      <c r="L40" s="52">
        <f>'10.Spieltag'!$AG45</f>
        <v>0</v>
      </c>
      <c r="M40" s="52">
        <f>'11.Spieltag'!$AG45</f>
        <v>0</v>
      </c>
      <c r="N40" s="52">
        <f>'12.Spieltag'!$AG45</f>
        <v>0</v>
      </c>
      <c r="O40" s="52">
        <f>'13.Spieltag'!$AG45</f>
        <v>0</v>
      </c>
      <c r="P40" s="52">
        <f>'14.Spieltag'!$AG45</f>
        <v>0</v>
      </c>
      <c r="Q40" s="52">
        <f>'15.Spieltag'!$AG45</f>
        <v>0</v>
      </c>
      <c r="R40" s="52">
        <f>'16.Spieltag'!$AG45</f>
        <v>0</v>
      </c>
      <c r="S40" s="52">
        <f>'17.Spieltag'!$AG45</f>
        <v>0</v>
      </c>
      <c r="T40" s="52">
        <f>'18.Spieltag'!$AG45</f>
        <v>0</v>
      </c>
      <c r="U40" s="52">
        <f>'19.Spieltag'!$AG45</f>
        <v>0</v>
      </c>
      <c r="V40" s="52">
        <f>'20.Spieltag'!$AG45</f>
        <v>0</v>
      </c>
      <c r="W40" s="52">
        <f>'21.Spieltag'!$AG45</f>
        <v>0</v>
      </c>
      <c r="X40" s="52">
        <f>'22.Spieltag'!$AG45</f>
        <v>0</v>
      </c>
      <c r="Y40" s="52">
        <f>'23.Spieltag'!$AG45</f>
        <v>0</v>
      </c>
      <c r="Z40" s="52">
        <f>'24.Spieltag'!$AG45</f>
        <v>0</v>
      </c>
      <c r="AA40" s="52">
        <f>'25.Spieltag'!$AG45</f>
        <v>0</v>
      </c>
      <c r="AB40" s="52">
        <f>'26.Spieltag'!$AG45</f>
        <v>0</v>
      </c>
      <c r="AC40" s="52">
        <f>'27.Spieltag'!$AG45</f>
        <v>0</v>
      </c>
      <c r="AD40" s="52">
        <f>'28.Spieltag'!$AG45</f>
        <v>0</v>
      </c>
      <c r="AE40" s="52">
        <f>'29.Spieltag'!$AG45</f>
        <v>0</v>
      </c>
      <c r="AF40" s="52">
        <f>'30.Spieltag'!$AG45</f>
        <v>0</v>
      </c>
      <c r="AG40" s="52">
        <f>'31.Spieltag'!$AG45</f>
        <v>0</v>
      </c>
      <c r="AH40" s="52">
        <f>'31.Spieltag'!$AG45</f>
        <v>0</v>
      </c>
      <c r="AI40" s="52">
        <f>'33.Spieltag'!$AG45</f>
        <v>0</v>
      </c>
      <c r="AJ40" s="52">
        <f>'34.Spieltag'!$AG45</f>
        <v>0</v>
      </c>
      <c r="AK40" s="56">
        <f t="shared" si="17"/>
        <v>0</v>
      </c>
      <c r="AL40" s="55">
        <f t="shared" si="10"/>
        <v>0</v>
      </c>
      <c r="AM40" s="55">
        <f t="shared" si="11"/>
        <v>0</v>
      </c>
      <c r="AN40" s="55">
        <f t="shared" si="12"/>
        <v>0</v>
      </c>
      <c r="AO40" s="55">
        <f t="shared" si="13"/>
        <v>0</v>
      </c>
      <c r="AP40" s="56">
        <f t="shared" si="18"/>
        <v>0</v>
      </c>
      <c r="AQ40" s="60">
        <f t="shared" si="19"/>
        <v>0</v>
      </c>
      <c r="BE40" s="88">
        <f>SUM(BE38:BI38)</f>
        <v>360</v>
      </c>
    </row>
    <row r="41" spans="1:64" ht="14.25" x14ac:dyDescent="0.25">
      <c r="A41" s="52"/>
      <c r="B41" s="52">
        <f>'1.Spieltag'!B46</f>
        <v>0</v>
      </c>
      <c r="C41" s="52">
        <f>'1.Spieltag'!$AG46</f>
        <v>0</v>
      </c>
      <c r="D41" s="52">
        <f>'2.Spieltag '!$AG46</f>
        <v>0</v>
      </c>
      <c r="E41" s="52">
        <f>'3.Spieltag'!$AG46</f>
        <v>0</v>
      </c>
      <c r="F41" s="52">
        <f>'4.Spieltag'!$AG46</f>
        <v>0</v>
      </c>
      <c r="G41" s="52">
        <f>'5.Spieltag'!$AG46</f>
        <v>0</v>
      </c>
      <c r="H41" s="52">
        <f>'6.Spieltag'!$AG46</f>
        <v>0</v>
      </c>
      <c r="I41" s="52">
        <f>'7.Spieltag'!$AG46</f>
        <v>0</v>
      </c>
      <c r="J41" s="52">
        <f>'8.Spieltag'!$AG46</f>
        <v>0</v>
      </c>
      <c r="K41" s="52">
        <f>'9.Spieltag'!$AG46</f>
        <v>0</v>
      </c>
      <c r="L41" s="52">
        <f>'10.Spieltag'!$AG46</f>
        <v>0</v>
      </c>
      <c r="M41" s="52">
        <f>'11.Spieltag'!$AG46</f>
        <v>0</v>
      </c>
      <c r="N41" s="52">
        <f>'12.Spieltag'!$AG46</f>
        <v>0</v>
      </c>
      <c r="O41" s="52">
        <f>'13.Spieltag'!$AG46</f>
        <v>0</v>
      </c>
      <c r="P41" s="52">
        <f>'14.Spieltag'!$AG46</f>
        <v>0</v>
      </c>
      <c r="Q41" s="52">
        <f>'15.Spieltag'!$AG46</f>
        <v>0</v>
      </c>
      <c r="R41" s="52">
        <f>'16.Spieltag'!$AG46</f>
        <v>0</v>
      </c>
      <c r="S41" s="52">
        <f>'17.Spieltag'!$AG46</f>
        <v>0</v>
      </c>
      <c r="T41" s="52">
        <f>'18.Spieltag'!$AG46</f>
        <v>0</v>
      </c>
      <c r="U41" s="52">
        <f>'19.Spieltag'!$AG46</f>
        <v>0</v>
      </c>
      <c r="V41" s="52">
        <f>'20.Spieltag'!$AG46</f>
        <v>0</v>
      </c>
      <c r="W41" s="52">
        <f>'21.Spieltag'!$AG46</f>
        <v>0</v>
      </c>
      <c r="X41" s="52">
        <f>'22.Spieltag'!$AG46</f>
        <v>0</v>
      </c>
      <c r="Y41" s="52">
        <f>'23.Spieltag'!$AG46</f>
        <v>0</v>
      </c>
      <c r="Z41" s="52">
        <f>'24.Spieltag'!$AG46</f>
        <v>0</v>
      </c>
      <c r="AA41" s="52">
        <f>'25.Spieltag'!$AG46</f>
        <v>0</v>
      </c>
      <c r="AB41" s="52">
        <f>'26.Spieltag'!$AG46</f>
        <v>0</v>
      </c>
      <c r="AC41" s="52">
        <f>'27.Spieltag'!$AG46</f>
        <v>0</v>
      </c>
      <c r="AD41" s="52">
        <f>'28.Spieltag'!$AG46</f>
        <v>0</v>
      </c>
      <c r="AE41" s="52">
        <f>'29.Spieltag'!$AG46</f>
        <v>0</v>
      </c>
      <c r="AF41" s="52">
        <f>'30.Spieltag'!$AG46</f>
        <v>0</v>
      </c>
      <c r="AG41" s="52">
        <f>'31.Spieltag'!$AG46</f>
        <v>0</v>
      </c>
      <c r="AH41" s="52">
        <f>'31.Spieltag'!$AG46</f>
        <v>0</v>
      </c>
      <c r="AI41" s="52">
        <f>'33.Spieltag'!$AG46</f>
        <v>0</v>
      </c>
      <c r="AJ41" s="52">
        <f>'34.Spieltag'!$AG46</f>
        <v>0</v>
      </c>
      <c r="AK41" s="56">
        <f t="shared" si="17"/>
        <v>0</v>
      </c>
      <c r="AL41" s="55">
        <f t="shared" si="10"/>
        <v>0</v>
      </c>
      <c r="AM41" s="55">
        <f t="shared" si="11"/>
        <v>0</v>
      </c>
      <c r="AN41" s="55">
        <f t="shared" si="12"/>
        <v>0</v>
      </c>
      <c r="AO41" s="55">
        <f t="shared" si="13"/>
        <v>0</v>
      </c>
      <c r="AP41" s="56">
        <f t="shared" si="18"/>
        <v>0</v>
      </c>
      <c r="AQ41" s="60">
        <f t="shared" si="19"/>
        <v>0</v>
      </c>
    </row>
    <row r="42" spans="1:64" ht="14.25" x14ac:dyDescent="0.25">
      <c r="A42" s="52"/>
      <c r="B42" s="52">
        <f>'1.Spieltag'!B47</f>
        <v>0</v>
      </c>
      <c r="C42" s="52">
        <f>'1.Spieltag'!$AG47</f>
        <v>0</v>
      </c>
      <c r="D42" s="52">
        <f>'2.Spieltag '!$AG47</f>
        <v>0</v>
      </c>
      <c r="E42" s="52">
        <f>'3.Spieltag'!$AG47</f>
        <v>0</v>
      </c>
      <c r="F42" s="52">
        <f>'4.Spieltag'!$AG47</f>
        <v>0</v>
      </c>
      <c r="G42" s="52">
        <f>'5.Spieltag'!$AG47</f>
        <v>0</v>
      </c>
      <c r="H42" s="52">
        <f>'6.Spieltag'!$AG47</f>
        <v>0</v>
      </c>
      <c r="I42" s="52">
        <f>'7.Spieltag'!$AG47</f>
        <v>0</v>
      </c>
      <c r="J42" s="52">
        <f>'8.Spieltag'!$AG47</f>
        <v>0</v>
      </c>
      <c r="K42" s="52">
        <f>'9.Spieltag'!$AG47</f>
        <v>0</v>
      </c>
      <c r="L42" s="52">
        <f>'10.Spieltag'!$AG47</f>
        <v>0</v>
      </c>
      <c r="M42" s="52">
        <f>'11.Spieltag'!$AG47</f>
        <v>0</v>
      </c>
      <c r="N42" s="52">
        <f>'12.Spieltag'!$AG47</f>
        <v>0</v>
      </c>
      <c r="O42" s="52">
        <f>'13.Spieltag'!$AG47</f>
        <v>0</v>
      </c>
      <c r="P42" s="52">
        <f>'14.Spieltag'!$AG47</f>
        <v>0</v>
      </c>
      <c r="Q42" s="52">
        <f>'15.Spieltag'!$AG47</f>
        <v>0</v>
      </c>
      <c r="R42" s="52">
        <f>'16.Spieltag'!$AG47</f>
        <v>0</v>
      </c>
      <c r="S42" s="52">
        <f>'17.Spieltag'!$AG47</f>
        <v>0</v>
      </c>
      <c r="T42" s="52">
        <f>'18.Spieltag'!$AG47</f>
        <v>0</v>
      </c>
      <c r="U42" s="52">
        <f>'19.Spieltag'!$AG47</f>
        <v>0</v>
      </c>
      <c r="V42" s="52">
        <f>'20.Spieltag'!$AG47</f>
        <v>0</v>
      </c>
      <c r="W42" s="52">
        <f>'21.Spieltag'!$AG47</f>
        <v>0</v>
      </c>
      <c r="X42" s="52">
        <f>'22.Spieltag'!$AG47</f>
        <v>0</v>
      </c>
      <c r="Y42" s="52">
        <f>'23.Spieltag'!$AG47</f>
        <v>0</v>
      </c>
      <c r="Z42" s="52">
        <f>'24.Spieltag'!$AG47</f>
        <v>0</v>
      </c>
      <c r="AA42" s="52">
        <f>'25.Spieltag'!$AG47</f>
        <v>0</v>
      </c>
      <c r="AB42" s="52">
        <f>'26.Spieltag'!$AG47</f>
        <v>0</v>
      </c>
      <c r="AC42" s="52">
        <f>'27.Spieltag'!$AG47</f>
        <v>0</v>
      </c>
      <c r="AD42" s="52">
        <f>'28.Spieltag'!$AG47</f>
        <v>0</v>
      </c>
      <c r="AE42" s="52">
        <f>'29.Spieltag'!$AG47</f>
        <v>0</v>
      </c>
      <c r="AF42" s="52">
        <f>'30.Spieltag'!$AG47</f>
        <v>0</v>
      </c>
      <c r="AG42" s="52">
        <f>'31.Spieltag'!$AG47</f>
        <v>0</v>
      </c>
      <c r="AH42" s="52">
        <f>'31.Spieltag'!$AG47</f>
        <v>0</v>
      </c>
      <c r="AI42" s="52">
        <f>'33.Spieltag'!$AG47</f>
        <v>0</v>
      </c>
      <c r="AJ42" s="52">
        <f>'34.Spieltag'!$AG47</f>
        <v>0</v>
      </c>
      <c r="AK42" s="56">
        <f t="shared" si="17"/>
        <v>0</v>
      </c>
      <c r="AL42" s="55">
        <f t="shared" si="10"/>
        <v>0</v>
      </c>
      <c r="AM42" s="55">
        <f t="shared" si="11"/>
        <v>0</v>
      </c>
      <c r="AN42" s="55">
        <f t="shared" si="12"/>
        <v>0</v>
      </c>
      <c r="AO42" s="55">
        <f t="shared" si="13"/>
        <v>0</v>
      </c>
      <c r="AP42" s="56">
        <f t="shared" si="18"/>
        <v>0</v>
      </c>
      <c r="AQ42" s="60">
        <f t="shared" si="19"/>
        <v>0</v>
      </c>
    </row>
    <row r="43" spans="1:64" ht="14.25" x14ac:dyDescent="0.25">
      <c r="A43" s="52"/>
      <c r="B43" s="52">
        <f>'1.Spieltag'!B48</f>
        <v>0</v>
      </c>
      <c r="C43" s="52">
        <f>'1.Spieltag'!$AG48</f>
        <v>0</v>
      </c>
      <c r="D43" s="52">
        <f>'2.Spieltag '!$AG48</f>
        <v>0</v>
      </c>
      <c r="E43" s="52">
        <f>'3.Spieltag'!$AG48</f>
        <v>0</v>
      </c>
      <c r="F43" s="52">
        <f>'4.Spieltag'!$AG48</f>
        <v>0</v>
      </c>
      <c r="G43" s="52">
        <f>'5.Spieltag'!$AG48</f>
        <v>0</v>
      </c>
      <c r="H43" s="52">
        <f>'6.Spieltag'!$AG48</f>
        <v>0</v>
      </c>
      <c r="I43" s="52">
        <f>'7.Spieltag'!$AG48</f>
        <v>0</v>
      </c>
      <c r="J43" s="52">
        <f>'8.Spieltag'!$AG48</f>
        <v>0</v>
      </c>
      <c r="K43" s="52">
        <f>'9.Spieltag'!$AG48</f>
        <v>0</v>
      </c>
      <c r="L43" s="52">
        <f>'10.Spieltag'!$AG48</f>
        <v>0</v>
      </c>
      <c r="M43" s="52">
        <f>'11.Spieltag'!$AG48</f>
        <v>0</v>
      </c>
      <c r="N43" s="52">
        <f>'12.Spieltag'!$AG48</f>
        <v>0</v>
      </c>
      <c r="O43" s="52">
        <f>'13.Spieltag'!$AG48</f>
        <v>0</v>
      </c>
      <c r="P43" s="52">
        <f>'14.Spieltag'!$AG48</f>
        <v>0</v>
      </c>
      <c r="Q43" s="52">
        <f>'15.Spieltag'!$AG48</f>
        <v>0</v>
      </c>
      <c r="R43" s="52">
        <f>'16.Spieltag'!$AG48</f>
        <v>0</v>
      </c>
      <c r="S43" s="52">
        <f>'17.Spieltag'!$AG48</f>
        <v>0</v>
      </c>
      <c r="T43" s="52">
        <f>'18.Spieltag'!$AG48</f>
        <v>0</v>
      </c>
      <c r="U43" s="52">
        <f>'19.Spieltag'!$AG48</f>
        <v>0</v>
      </c>
      <c r="V43" s="52">
        <f>'20.Spieltag'!$AG48</f>
        <v>0</v>
      </c>
      <c r="W43" s="52">
        <f>'21.Spieltag'!$AG48</f>
        <v>0</v>
      </c>
      <c r="X43" s="52">
        <f>'22.Spieltag'!$AG48</f>
        <v>0</v>
      </c>
      <c r="Y43" s="52">
        <f>'23.Spieltag'!$AG48</f>
        <v>0</v>
      </c>
      <c r="Z43" s="52">
        <f>'24.Spieltag'!$AG48</f>
        <v>0</v>
      </c>
      <c r="AA43" s="52">
        <f>'25.Spieltag'!$AG48</f>
        <v>0</v>
      </c>
      <c r="AB43" s="52">
        <f>'26.Spieltag'!$AG48</f>
        <v>0</v>
      </c>
      <c r="AC43" s="52">
        <f>'27.Spieltag'!$AG48</f>
        <v>0</v>
      </c>
      <c r="AD43" s="52">
        <f>'28.Spieltag'!$AG48</f>
        <v>0</v>
      </c>
      <c r="AE43" s="52">
        <f>'29.Spieltag'!$AG48</f>
        <v>0</v>
      </c>
      <c r="AF43" s="52">
        <f>'30.Spieltag'!$AG48</f>
        <v>0</v>
      </c>
      <c r="AG43" s="52">
        <f>'31.Spieltag'!$AG48</f>
        <v>0</v>
      </c>
      <c r="AH43" s="52">
        <f>'31.Spieltag'!$AG48</f>
        <v>0</v>
      </c>
      <c r="AI43" s="52">
        <f>'33.Spieltag'!$AG48</f>
        <v>0</v>
      </c>
      <c r="AJ43" s="52">
        <f>'34.Spieltag'!$AG48</f>
        <v>0</v>
      </c>
      <c r="AK43" s="56">
        <f t="shared" si="17"/>
        <v>0</v>
      </c>
      <c r="AL43" s="55">
        <f t="shared" si="10"/>
        <v>0</v>
      </c>
      <c r="AM43" s="55">
        <f t="shared" si="11"/>
        <v>0</v>
      </c>
      <c r="AN43" s="55">
        <f t="shared" si="12"/>
        <v>0</v>
      </c>
      <c r="AO43" s="55">
        <f t="shared" si="13"/>
        <v>0</v>
      </c>
      <c r="AP43" s="56">
        <f t="shared" si="18"/>
        <v>0</v>
      </c>
      <c r="AQ43" s="60">
        <f t="shared" si="19"/>
        <v>0</v>
      </c>
    </row>
    <row r="44" spans="1:64" ht="14.25" x14ac:dyDescent="0.25">
      <c r="A44" s="52"/>
      <c r="B44" s="52">
        <f>'1.Spieltag'!B49</f>
        <v>0</v>
      </c>
      <c r="C44" s="52">
        <f>'1.Spieltag'!$AG49</f>
        <v>0</v>
      </c>
      <c r="D44" s="52">
        <f>'2.Spieltag '!$AG49</f>
        <v>0</v>
      </c>
      <c r="E44" s="52">
        <f>'3.Spieltag'!$AG49</f>
        <v>0</v>
      </c>
      <c r="F44" s="52">
        <f>'4.Spieltag'!$AG49</f>
        <v>0</v>
      </c>
      <c r="G44" s="52">
        <f>'5.Spieltag'!$AG49</f>
        <v>0</v>
      </c>
      <c r="H44" s="52">
        <f>'6.Spieltag'!$AG49</f>
        <v>0</v>
      </c>
      <c r="I44" s="52">
        <f>'7.Spieltag'!$AG49</f>
        <v>0</v>
      </c>
      <c r="J44" s="52">
        <f>'8.Spieltag'!$AG49</f>
        <v>0</v>
      </c>
      <c r="K44" s="52">
        <f>'9.Spieltag'!$AG49</f>
        <v>0</v>
      </c>
      <c r="L44" s="52">
        <f>'10.Spieltag'!$AG49</f>
        <v>0</v>
      </c>
      <c r="M44" s="52">
        <f>'11.Spieltag'!$AG49</f>
        <v>0</v>
      </c>
      <c r="N44" s="52">
        <f>'12.Spieltag'!$AG49</f>
        <v>0</v>
      </c>
      <c r="O44" s="52">
        <f>'13.Spieltag'!$AG49</f>
        <v>0</v>
      </c>
      <c r="P44" s="52">
        <f>'14.Spieltag'!$AG49</f>
        <v>0</v>
      </c>
      <c r="Q44" s="52">
        <f>'15.Spieltag'!$AG49</f>
        <v>0</v>
      </c>
      <c r="R44" s="52">
        <f>'16.Spieltag'!$AG49</f>
        <v>0</v>
      </c>
      <c r="S44" s="52">
        <f>'17.Spieltag'!$AG49</f>
        <v>0</v>
      </c>
      <c r="T44" s="52">
        <f>'18.Spieltag'!$AG49</f>
        <v>0</v>
      </c>
      <c r="U44" s="52">
        <f>'19.Spieltag'!$AG49</f>
        <v>0</v>
      </c>
      <c r="V44" s="52">
        <f>'20.Spieltag'!$AG49</f>
        <v>0</v>
      </c>
      <c r="W44" s="52">
        <f>'21.Spieltag'!$AG49</f>
        <v>0</v>
      </c>
      <c r="X44" s="52">
        <f>'22.Spieltag'!$AG49</f>
        <v>0</v>
      </c>
      <c r="Y44" s="52">
        <f>'23.Spieltag'!$AG49</f>
        <v>0</v>
      </c>
      <c r="Z44" s="52">
        <f>'24.Spieltag'!$AG49</f>
        <v>0</v>
      </c>
      <c r="AA44" s="52">
        <f>'25.Spieltag'!$AG49</f>
        <v>0</v>
      </c>
      <c r="AB44" s="52">
        <f>'26.Spieltag'!$AG49</f>
        <v>0</v>
      </c>
      <c r="AC44" s="52">
        <f>'27.Spieltag'!$AG49</f>
        <v>0</v>
      </c>
      <c r="AD44" s="52">
        <f>'28.Spieltag'!$AG49</f>
        <v>0</v>
      </c>
      <c r="AE44" s="52">
        <f>'29.Spieltag'!$AG49</f>
        <v>0</v>
      </c>
      <c r="AF44" s="52">
        <f>'30.Spieltag'!$AG49</f>
        <v>0</v>
      </c>
      <c r="AG44" s="52">
        <f>'31.Spieltag'!$AG49</f>
        <v>0</v>
      </c>
      <c r="AH44" s="52">
        <f>'31.Spieltag'!$AG49</f>
        <v>0</v>
      </c>
      <c r="AI44" s="52">
        <f>'33.Spieltag'!$AG49</f>
        <v>0</v>
      </c>
      <c r="AJ44" s="52">
        <f>'34.Spieltag'!$AG49</f>
        <v>0</v>
      </c>
      <c r="AK44" s="56">
        <f t="shared" si="17"/>
        <v>0</v>
      </c>
      <c r="AL44" s="55">
        <f t="shared" si="10"/>
        <v>0</v>
      </c>
      <c r="AM44" s="55">
        <f t="shared" si="11"/>
        <v>0</v>
      </c>
      <c r="AN44" s="55">
        <f t="shared" si="12"/>
        <v>0</v>
      </c>
      <c r="AO44" s="55">
        <f t="shared" si="13"/>
        <v>0</v>
      </c>
      <c r="AP44" s="56">
        <f t="shared" si="18"/>
        <v>0</v>
      </c>
      <c r="AQ44" s="60">
        <f t="shared" si="19"/>
        <v>0</v>
      </c>
    </row>
    <row r="45" spans="1:64" ht="14.25" x14ac:dyDescent="0.25">
      <c r="A45" s="52"/>
      <c r="B45" s="52">
        <f>'1.Spieltag'!B50</f>
        <v>0</v>
      </c>
      <c r="C45" s="52">
        <f>'1.Spieltag'!$AG50</f>
        <v>0</v>
      </c>
      <c r="D45" s="52">
        <f>'2.Spieltag '!$AG50</f>
        <v>0</v>
      </c>
      <c r="E45" s="52">
        <f>'3.Spieltag'!$AG50</f>
        <v>0</v>
      </c>
      <c r="F45" s="52">
        <f>'4.Spieltag'!$AG50</f>
        <v>0</v>
      </c>
      <c r="G45" s="52">
        <f>'5.Spieltag'!$AG50</f>
        <v>0</v>
      </c>
      <c r="H45" s="52">
        <f>'6.Spieltag'!$AG50</f>
        <v>0</v>
      </c>
      <c r="I45" s="52">
        <f>'7.Spieltag'!$AG50</f>
        <v>0</v>
      </c>
      <c r="J45" s="52">
        <f>'8.Spieltag'!$AG50</f>
        <v>0</v>
      </c>
      <c r="K45" s="52">
        <f>'9.Spieltag'!$AG50</f>
        <v>0</v>
      </c>
      <c r="L45" s="52">
        <f>'10.Spieltag'!$AG50</f>
        <v>0</v>
      </c>
      <c r="M45" s="52">
        <f>'11.Spieltag'!$AG50</f>
        <v>0</v>
      </c>
      <c r="N45" s="52">
        <f>'12.Spieltag'!$AG50</f>
        <v>0</v>
      </c>
      <c r="O45" s="52">
        <f>'13.Spieltag'!$AG50</f>
        <v>0</v>
      </c>
      <c r="P45" s="52">
        <f>'14.Spieltag'!$AG50</f>
        <v>0</v>
      </c>
      <c r="Q45" s="52">
        <f>'15.Spieltag'!$AG50</f>
        <v>0</v>
      </c>
      <c r="R45" s="52">
        <f>'16.Spieltag'!$AG50</f>
        <v>0</v>
      </c>
      <c r="S45" s="52">
        <f>'17.Spieltag'!$AG50</f>
        <v>0</v>
      </c>
      <c r="T45" s="52">
        <f>'18.Spieltag'!$AG50</f>
        <v>0</v>
      </c>
      <c r="U45" s="52">
        <f>'19.Spieltag'!$AG50</f>
        <v>0</v>
      </c>
      <c r="V45" s="52">
        <f>'20.Spieltag'!$AG50</f>
        <v>0</v>
      </c>
      <c r="W45" s="52">
        <f>'21.Spieltag'!$AG50</f>
        <v>0</v>
      </c>
      <c r="X45" s="52">
        <f>'22.Spieltag'!$AG50</f>
        <v>0</v>
      </c>
      <c r="Y45" s="52">
        <f>'23.Spieltag'!$AG50</f>
        <v>0</v>
      </c>
      <c r="Z45" s="52">
        <f>'24.Spieltag'!$AG50</f>
        <v>0</v>
      </c>
      <c r="AA45" s="52">
        <f>'25.Spieltag'!$AG50</f>
        <v>0</v>
      </c>
      <c r="AB45" s="52">
        <f>'26.Spieltag'!$AG50</f>
        <v>0</v>
      </c>
      <c r="AC45" s="52">
        <f>'27.Spieltag'!$AG50</f>
        <v>0</v>
      </c>
      <c r="AD45" s="52">
        <f>'28.Spieltag'!$AG50</f>
        <v>0</v>
      </c>
      <c r="AE45" s="52">
        <f>'29.Spieltag'!$AG50</f>
        <v>0</v>
      </c>
      <c r="AF45" s="52">
        <f>'30.Spieltag'!$AG50</f>
        <v>0</v>
      </c>
      <c r="AG45" s="52">
        <f>'31.Spieltag'!$AG50</f>
        <v>0</v>
      </c>
      <c r="AH45" s="52">
        <f>'31.Spieltag'!$AG50</f>
        <v>0</v>
      </c>
      <c r="AI45" s="52">
        <f>'33.Spieltag'!$AG50</f>
        <v>0</v>
      </c>
      <c r="AJ45" s="52">
        <f>'34.Spieltag'!$AG50</f>
        <v>0</v>
      </c>
      <c r="AK45" s="56">
        <f t="shared" si="17"/>
        <v>0</v>
      </c>
      <c r="AL45" s="55">
        <f t="shared" si="10"/>
        <v>0</v>
      </c>
      <c r="AM45" s="55">
        <f t="shared" si="11"/>
        <v>0</v>
      </c>
      <c r="AN45" s="55">
        <f t="shared" si="12"/>
        <v>0</v>
      </c>
      <c r="AO45" s="55">
        <f t="shared" si="13"/>
        <v>0</v>
      </c>
      <c r="AP45" s="56">
        <f t="shared" si="18"/>
        <v>0</v>
      </c>
      <c r="AQ45" s="60">
        <f t="shared" si="19"/>
        <v>0</v>
      </c>
    </row>
    <row r="46" spans="1:64" ht="14.25" x14ac:dyDescent="0.25">
      <c r="A46" s="52"/>
      <c r="B46" s="52">
        <f>'1.Spieltag'!B51</f>
        <v>0</v>
      </c>
      <c r="C46" s="52">
        <f>'1.Spieltag'!$AG51</f>
        <v>0</v>
      </c>
      <c r="D46" s="52">
        <f>'2.Spieltag '!$AG51</f>
        <v>0</v>
      </c>
      <c r="E46" s="52">
        <f>'3.Spieltag'!$AG51</f>
        <v>0</v>
      </c>
      <c r="F46" s="52">
        <f>'4.Spieltag'!$AG51</f>
        <v>0</v>
      </c>
      <c r="G46" s="52">
        <f>'5.Spieltag'!$AG51</f>
        <v>0</v>
      </c>
      <c r="H46" s="52">
        <f>'6.Spieltag'!$AG51</f>
        <v>0</v>
      </c>
      <c r="I46" s="52">
        <f>'7.Spieltag'!$AG51</f>
        <v>0</v>
      </c>
      <c r="J46" s="52">
        <f>'8.Spieltag'!$AG51</f>
        <v>0</v>
      </c>
      <c r="K46" s="52">
        <f>'9.Spieltag'!$AG51</f>
        <v>0</v>
      </c>
      <c r="L46" s="52">
        <f>'10.Spieltag'!$AG51</f>
        <v>0</v>
      </c>
      <c r="M46" s="52">
        <f>'11.Spieltag'!$AG51</f>
        <v>0</v>
      </c>
      <c r="N46" s="52">
        <f>'12.Spieltag'!$AG51</f>
        <v>0</v>
      </c>
      <c r="O46" s="52">
        <f>'13.Spieltag'!$AG51</f>
        <v>0</v>
      </c>
      <c r="P46" s="52">
        <f>'14.Spieltag'!$AG51</f>
        <v>0</v>
      </c>
      <c r="Q46" s="52">
        <f>'15.Spieltag'!$AG51</f>
        <v>0</v>
      </c>
      <c r="R46" s="52">
        <f>'16.Spieltag'!$AG51</f>
        <v>0</v>
      </c>
      <c r="S46" s="52">
        <f>'17.Spieltag'!$AG51</f>
        <v>0</v>
      </c>
      <c r="T46" s="52">
        <f>'18.Spieltag'!$AG51</f>
        <v>0</v>
      </c>
      <c r="U46" s="52">
        <f>'19.Spieltag'!$AG51</f>
        <v>0</v>
      </c>
      <c r="V46" s="52">
        <f>'20.Spieltag'!$AG51</f>
        <v>0</v>
      </c>
      <c r="W46" s="52">
        <f>'21.Spieltag'!$AG51</f>
        <v>0</v>
      </c>
      <c r="X46" s="52">
        <f>'22.Spieltag'!$AG51</f>
        <v>0</v>
      </c>
      <c r="Y46" s="52">
        <f>'23.Spieltag'!$AG51</f>
        <v>0</v>
      </c>
      <c r="Z46" s="52">
        <f>'24.Spieltag'!$AG51</f>
        <v>0</v>
      </c>
      <c r="AA46" s="52">
        <f>'25.Spieltag'!$AG51</f>
        <v>0</v>
      </c>
      <c r="AB46" s="52">
        <f>'26.Spieltag'!$AG51</f>
        <v>0</v>
      </c>
      <c r="AC46" s="52">
        <f>'27.Spieltag'!$AG51</f>
        <v>0</v>
      </c>
      <c r="AD46" s="52">
        <f>'28.Spieltag'!$AG51</f>
        <v>0</v>
      </c>
      <c r="AE46" s="52">
        <f>'29.Spieltag'!$AG51</f>
        <v>0</v>
      </c>
      <c r="AF46" s="52">
        <f>'30.Spieltag'!$AG51</f>
        <v>0</v>
      </c>
      <c r="AG46" s="52">
        <f>'31.Spieltag'!$AG51</f>
        <v>0</v>
      </c>
      <c r="AH46" s="52">
        <f>'31.Spieltag'!$AG51</f>
        <v>0</v>
      </c>
      <c r="AI46" s="52">
        <f>'33.Spieltag'!$AG51</f>
        <v>0</v>
      </c>
      <c r="AJ46" s="52">
        <f>'34.Spieltag'!$AG51</f>
        <v>0</v>
      </c>
      <c r="AK46" s="56">
        <f t="shared" si="17"/>
        <v>0</v>
      </c>
      <c r="AL46" s="55">
        <f t="shared" si="10"/>
        <v>0</v>
      </c>
      <c r="AM46" s="55">
        <f t="shared" si="11"/>
        <v>0</v>
      </c>
      <c r="AN46" s="55">
        <f t="shared" si="12"/>
        <v>0</v>
      </c>
      <c r="AO46" s="55">
        <f t="shared" si="13"/>
        <v>0</v>
      </c>
      <c r="AP46" s="56">
        <f t="shared" si="18"/>
        <v>0</v>
      </c>
      <c r="AQ46" s="60">
        <f t="shared" si="19"/>
        <v>0</v>
      </c>
    </row>
    <row r="47" spans="1:64" ht="14.25" x14ac:dyDescent="0.25">
      <c r="A47" s="52"/>
      <c r="B47" s="52">
        <f>'1.Spieltag'!B52</f>
        <v>0</v>
      </c>
      <c r="C47" s="52">
        <f>'1.Spieltag'!$AG52</f>
        <v>0</v>
      </c>
      <c r="D47" s="52">
        <f>'2.Spieltag '!$AG52</f>
        <v>0</v>
      </c>
      <c r="E47" s="52">
        <f>'3.Spieltag'!$AG52</f>
        <v>0</v>
      </c>
      <c r="F47" s="52">
        <f>'4.Spieltag'!$AG52</f>
        <v>0</v>
      </c>
      <c r="G47" s="52">
        <f>'5.Spieltag'!$AG52</f>
        <v>0</v>
      </c>
      <c r="H47" s="52">
        <f>'6.Spieltag'!$AG52</f>
        <v>0</v>
      </c>
      <c r="I47" s="52">
        <f>'7.Spieltag'!$AG52</f>
        <v>0</v>
      </c>
      <c r="J47" s="52">
        <f>'8.Spieltag'!$AG52</f>
        <v>0</v>
      </c>
      <c r="K47" s="52">
        <f>'9.Spieltag'!$AG52</f>
        <v>0</v>
      </c>
      <c r="L47" s="52">
        <f>'10.Spieltag'!$AG52</f>
        <v>0</v>
      </c>
      <c r="M47" s="52">
        <f>'11.Spieltag'!$AG52</f>
        <v>0</v>
      </c>
      <c r="N47" s="52">
        <f>'12.Spieltag'!$AG52</f>
        <v>0</v>
      </c>
      <c r="O47" s="52">
        <f>'13.Spieltag'!$AG52</f>
        <v>0</v>
      </c>
      <c r="P47" s="52">
        <f>'14.Spieltag'!$AG52</f>
        <v>0</v>
      </c>
      <c r="Q47" s="52">
        <f>'15.Spieltag'!$AG52</f>
        <v>0</v>
      </c>
      <c r="R47" s="52">
        <f>'16.Spieltag'!$AG52</f>
        <v>0</v>
      </c>
      <c r="S47" s="52">
        <f>'17.Spieltag'!$AG52</f>
        <v>0</v>
      </c>
      <c r="T47" s="52">
        <f>'18.Spieltag'!$AG52</f>
        <v>0</v>
      </c>
      <c r="U47" s="52">
        <f>'19.Spieltag'!$AG52</f>
        <v>0</v>
      </c>
      <c r="V47" s="52">
        <f>'20.Spieltag'!$AG52</f>
        <v>0</v>
      </c>
      <c r="W47" s="52">
        <f>'21.Spieltag'!$AG52</f>
        <v>0</v>
      </c>
      <c r="X47" s="52">
        <f>'22.Spieltag'!$AG52</f>
        <v>0</v>
      </c>
      <c r="Y47" s="52">
        <f>'23.Spieltag'!$AG52</f>
        <v>0</v>
      </c>
      <c r="Z47" s="52">
        <f>'24.Spieltag'!$AG52</f>
        <v>0</v>
      </c>
      <c r="AA47" s="52">
        <f>'25.Spieltag'!$AG52</f>
        <v>0</v>
      </c>
      <c r="AB47" s="52">
        <f>'26.Spieltag'!$AG52</f>
        <v>0</v>
      </c>
      <c r="AC47" s="52">
        <f>'27.Spieltag'!$AG52</f>
        <v>0</v>
      </c>
      <c r="AD47" s="52">
        <f>'28.Spieltag'!$AG52</f>
        <v>0</v>
      </c>
      <c r="AE47" s="52">
        <f>'29.Spieltag'!$AG52</f>
        <v>0</v>
      </c>
      <c r="AF47" s="52">
        <f>'30.Spieltag'!$AG52</f>
        <v>0</v>
      </c>
      <c r="AG47" s="52">
        <f>'31.Spieltag'!$AG52</f>
        <v>0</v>
      </c>
      <c r="AH47" s="52">
        <f>'31.Spieltag'!$AG52</f>
        <v>0</v>
      </c>
      <c r="AI47" s="52">
        <f>'33.Spieltag'!$AG52</f>
        <v>0</v>
      </c>
      <c r="AJ47" s="52">
        <f>'34.Spieltag'!$AG52</f>
        <v>0</v>
      </c>
      <c r="AK47" s="56">
        <f t="shared" si="17"/>
        <v>0</v>
      </c>
      <c r="AL47" s="55">
        <f t="shared" si="10"/>
        <v>0</v>
      </c>
      <c r="AM47" s="55">
        <f t="shared" si="11"/>
        <v>0</v>
      </c>
      <c r="AN47" s="55">
        <f t="shared" si="12"/>
        <v>0</v>
      </c>
      <c r="AO47" s="55">
        <f t="shared" si="13"/>
        <v>0</v>
      </c>
      <c r="AP47" s="56">
        <f t="shared" si="18"/>
        <v>0</v>
      </c>
      <c r="AQ47" s="60">
        <f t="shared" si="19"/>
        <v>0</v>
      </c>
    </row>
    <row r="48" spans="1:64" ht="14.25" x14ac:dyDescent="0.25">
      <c r="A48" s="52"/>
      <c r="B48" s="52">
        <f>'1.Spieltag'!B53</f>
        <v>0</v>
      </c>
      <c r="C48" s="52">
        <f>'1.Spieltag'!$AG53</f>
        <v>0</v>
      </c>
      <c r="D48" s="52">
        <f>'2.Spieltag '!$AG53</f>
        <v>0</v>
      </c>
      <c r="E48" s="52">
        <f>'3.Spieltag'!$AG53</f>
        <v>0</v>
      </c>
      <c r="F48" s="52">
        <f>'4.Spieltag'!$AG53</f>
        <v>0</v>
      </c>
      <c r="G48" s="52">
        <f>'5.Spieltag'!$AG53</f>
        <v>0</v>
      </c>
      <c r="H48" s="52">
        <f>'6.Spieltag'!$AG53</f>
        <v>0</v>
      </c>
      <c r="I48" s="52">
        <f>'7.Spieltag'!$AG53</f>
        <v>0</v>
      </c>
      <c r="J48" s="52">
        <f>'8.Spieltag'!$AG53</f>
        <v>0</v>
      </c>
      <c r="K48" s="52">
        <f>'9.Spieltag'!$AG53</f>
        <v>0</v>
      </c>
      <c r="L48" s="52">
        <f>'10.Spieltag'!$AG53</f>
        <v>0</v>
      </c>
      <c r="M48" s="52">
        <f>'11.Spieltag'!$AG53</f>
        <v>0</v>
      </c>
      <c r="N48" s="52">
        <f>'12.Spieltag'!$AG53</f>
        <v>0</v>
      </c>
      <c r="O48" s="52">
        <f>'13.Spieltag'!$AG53</f>
        <v>0</v>
      </c>
      <c r="P48" s="52">
        <f>'14.Spieltag'!$AG53</f>
        <v>0</v>
      </c>
      <c r="Q48" s="52">
        <f>'15.Spieltag'!$AG53</f>
        <v>0</v>
      </c>
      <c r="R48" s="52">
        <f>'16.Spieltag'!$AG53</f>
        <v>0</v>
      </c>
      <c r="S48" s="52">
        <f>'17.Spieltag'!$AG53</f>
        <v>0</v>
      </c>
      <c r="T48" s="52">
        <f>'18.Spieltag'!$AG53</f>
        <v>0</v>
      </c>
      <c r="U48" s="52">
        <f>'19.Spieltag'!$AG53</f>
        <v>0</v>
      </c>
      <c r="V48" s="52">
        <f>'20.Spieltag'!$AG53</f>
        <v>0</v>
      </c>
      <c r="W48" s="52">
        <f>'21.Spieltag'!$AG53</f>
        <v>0</v>
      </c>
      <c r="X48" s="52">
        <f>'22.Spieltag'!$AG53</f>
        <v>0</v>
      </c>
      <c r="Y48" s="52">
        <f>'23.Spieltag'!$AG53</f>
        <v>0</v>
      </c>
      <c r="Z48" s="52">
        <f>'24.Spieltag'!$AG53</f>
        <v>0</v>
      </c>
      <c r="AA48" s="52">
        <f>'25.Spieltag'!$AG53</f>
        <v>0</v>
      </c>
      <c r="AB48" s="52">
        <f>'26.Spieltag'!$AG53</f>
        <v>0</v>
      </c>
      <c r="AC48" s="52">
        <f>'27.Spieltag'!$AG53</f>
        <v>0</v>
      </c>
      <c r="AD48" s="52">
        <f>'28.Spieltag'!$AG53</f>
        <v>0</v>
      </c>
      <c r="AE48" s="52">
        <f>'29.Spieltag'!$AG53</f>
        <v>0</v>
      </c>
      <c r="AF48" s="52">
        <f>'30.Spieltag'!$AG53</f>
        <v>0</v>
      </c>
      <c r="AG48" s="52">
        <f>'31.Spieltag'!$AG53</f>
        <v>0</v>
      </c>
      <c r="AH48" s="52">
        <f>'31.Spieltag'!$AG53</f>
        <v>0</v>
      </c>
      <c r="AI48" s="52">
        <f>'33.Spieltag'!$AG53</f>
        <v>0</v>
      </c>
      <c r="AJ48" s="52">
        <f>'34.Spieltag'!$AG53</f>
        <v>0</v>
      </c>
      <c r="AK48" s="56">
        <f t="shared" si="17"/>
        <v>0</v>
      </c>
      <c r="AL48" s="55">
        <f t="shared" si="10"/>
        <v>0</v>
      </c>
      <c r="AM48" s="55">
        <f t="shared" si="11"/>
        <v>0</v>
      </c>
      <c r="AN48" s="55">
        <f t="shared" si="12"/>
        <v>0</v>
      </c>
      <c r="AO48" s="55">
        <f t="shared" si="13"/>
        <v>0</v>
      </c>
      <c r="AP48" s="56">
        <f t="shared" si="18"/>
        <v>0</v>
      </c>
      <c r="AQ48" s="60">
        <f t="shared" si="19"/>
        <v>0</v>
      </c>
    </row>
    <row r="49" spans="1:43" x14ac:dyDescent="0.2">
      <c r="A49" s="52"/>
      <c r="AQ49" s="60">
        <f t="shared" si="19"/>
        <v>0</v>
      </c>
    </row>
    <row r="51" spans="1:43" x14ac:dyDescent="0.2">
      <c r="C51" s="61">
        <f>SUM(C3:C48)</f>
        <v>509</v>
      </c>
      <c r="D51" s="61">
        <f t="shared" ref="D51:AJ51" si="21">SUM(D3:D48)</f>
        <v>184</v>
      </c>
      <c r="E51" s="61">
        <f t="shared" si="21"/>
        <v>483</v>
      </c>
      <c r="F51" s="61">
        <f t="shared" si="21"/>
        <v>391</v>
      </c>
      <c r="G51" s="61">
        <f t="shared" si="21"/>
        <v>321</v>
      </c>
      <c r="H51" s="61">
        <f t="shared" si="21"/>
        <v>487</v>
      </c>
      <c r="I51" s="61">
        <f t="shared" si="21"/>
        <v>542</v>
      </c>
      <c r="J51" s="61">
        <f t="shared" si="21"/>
        <v>631</v>
      </c>
      <c r="K51" s="61">
        <f t="shared" si="21"/>
        <v>380</v>
      </c>
      <c r="L51" s="61">
        <f t="shared" si="21"/>
        <v>516</v>
      </c>
      <c r="M51" s="61">
        <f t="shared" si="21"/>
        <v>353</v>
      </c>
      <c r="N51" s="61">
        <f t="shared" si="21"/>
        <v>583</v>
      </c>
      <c r="O51" s="61">
        <f t="shared" si="21"/>
        <v>302</v>
      </c>
      <c r="P51" s="61">
        <f t="shared" si="21"/>
        <v>541</v>
      </c>
      <c r="Q51" s="61">
        <f t="shared" si="21"/>
        <v>461</v>
      </c>
      <c r="R51" s="61">
        <f t="shared" si="21"/>
        <v>436</v>
      </c>
      <c r="S51" s="61">
        <f t="shared" si="21"/>
        <v>314</v>
      </c>
      <c r="T51" s="61">
        <f t="shared" si="21"/>
        <v>241</v>
      </c>
      <c r="U51" s="61">
        <f t="shared" si="21"/>
        <v>294</v>
      </c>
      <c r="V51" s="61">
        <f t="shared" si="21"/>
        <v>170</v>
      </c>
      <c r="W51" s="61">
        <f t="shared" si="21"/>
        <v>235</v>
      </c>
      <c r="X51" s="61">
        <f t="shared" si="21"/>
        <v>525</v>
      </c>
      <c r="Y51" s="61">
        <f t="shared" si="21"/>
        <v>563</v>
      </c>
      <c r="Z51" s="61">
        <f t="shared" si="21"/>
        <v>243</v>
      </c>
      <c r="AA51" s="61">
        <f t="shared" si="21"/>
        <v>457</v>
      </c>
      <c r="AB51" s="61">
        <f t="shared" si="21"/>
        <v>217</v>
      </c>
      <c r="AC51" s="61">
        <f t="shared" si="21"/>
        <v>240</v>
      </c>
      <c r="AD51" s="61">
        <f t="shared" si="21"/>
        <v>466</v>
      </c>
      <c r="AE51" s="61">
        <f t="shared" si="21"/>
        <v>432</v>
      </c>
      <c r="AF51" s="61">
        <f t="shared" si="21"/>
        <v>472</v>
      </c>
      <c r="AG51" s="61">
        <f t="shared" si="21"/>
        <v>453</v>
      </c>
      <c r="AH51" s="61">
        <f t="shared" si="21"/>
        <v>416</v>
      </c>
      <c r="AI51" s="61">
        <f t="shared" si="21"/>
        <v>152</v>
      </c>
      <c r="AJ51" s="61">
        <f t="shared" si="21"/>
        <v>455</v>
      </c>
      <c r="AK51" s="61">
        <f>SUM(AK3:AK48)</f>
        <v>13465</v>
      </c>
      <c r="AL51" s="61">
        <f>SUM(AL3:AL48)</f>
        <v>36</v>
      </c>
      <c r="AM51" s="61">
        <f t="shared" ref="AM51:AQ51" si="22">SUM(AM3:AM48)</f>
        <v>67</v>
      </c>
      <c r="AN51" s="61">
        <f t="shared" si="22"/>
        <v>107</v>
      </c>
      <c r="AO51" s="61">
        <f t="shared" si="22"/>
        <v>130</v>
      </c>
      <c r="AP51" s="61">
        <f t="shared" si="22"/>
        <v>13125</v>
      </c>
      <c r="AQ51" s="61">
        <f t="shared" si="22"/>
        <v>340</v>
      </c>
    </row>
  </sheetData>
  <sortState xmlns:xlrd2="http://schemas.microsoft.com/office/spreadsheetml/2017/richdata2" ref="AX13:AY27">
    <sortCondition ref="AX13:AX27"/>
  </sortState>
  <conditionalFormatting sqref="A30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" priority="1921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2025-11-07T15:48:21Z</cp:lastPrinted>
  <dcterms:created xsi:type="dcterms:W3CDTF">1998-11-12T06:25:58Z</dcterms:created>
  <dcterms:modified xsi:type="dcterms:W3CDTF">2026-05-18T14:13:09Z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