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6111DF97-FA5A-4F74-9A4C-4589DD122236}" xr6:coauthVersionLast="45" xr6:coauthVersionMax="45" xr10:uidLastSave="{00000000-0000-0000-0000-000000000000}"/>
  <bookViews>
    <workbookView xWindow="-108" yWindow="-108" windowWidth="23256" windowHeight="12576" tabRatio="512" firstSheet="3" activeTab="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'11.Spieltag'!$A$4:$AK$26</definedName>
    <definedName name="_xlnm.Print_Area" localSheetId="11">'12.Spieltag'!$A$1:$AK$26</definedName>
    <definedName name="_xlnm.Print_Area" localSheetId="12">'13.Spieltag'!$A$4:$AK$26</definedName>
    <definedName name="_xlnm.Print_Area" localSheetId="14">'15.Spieltag'!$A$1:$AK$26</definedName>
    <definedName name="_xlnm.Print_Area" localSheetId="15">'16.Spieltag'!$A$1:$AK$26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2" i="29" l="1"/>
  <c r="Z16" i="29" l="1"/>
  <c r="Q16" i="29"/>
  <c r="T13" i="29"/>
  <c r="Z13" i="29"/>
  <c r="Z20" i="29" l="1"/>
  <c r="E20" i="29"/>
  <c r="Z15" i="29"/>
  <c r="K15" i="29"/>
  <c r="Z19" i="29" l="1"/>
  <c r="T19" i="29"/>
  <c r="Z24" i="29"/>
  <c r="Z14" i="29"/>
  <c r="Z8" i="29"/>
  <c r="Z18" i="29"/>
  <c r="Z10" i="29"/>
  <c r="Z21" i="29"/>
  <c r="Z26" i="29"/>
  <c r="Z11" i="29"/>
  <c r="Z23" i="29"/>
  <c r="Z25" i="29"/>
  <c r="Z27" i="29"/>
  <c r="Z17" i="29"/>
  <c r="Z12" i="29"/>
  <c r="Z9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2" i="29"/>
  <c r="H22" i="29"/>
  <c r="K22" i="29"/>
  <c r="N22" i="29"/>
  <c r="Q22" i="29"/>
  <c r="T22" i="29"/>
  <c r="W22" i="29"/>
  <c r="AC22" i="29"/>
  <c r="E27" i="28"/>
  <c r="H27" i="28"/>
  <c r="K27" i="28"/>
  <c r="N27" i="28"/>
  <c r="Q27" i="28"/>
  <c r="T27" i="28"/>
  <c r="W27" i="28"/>
  <c r="Z27" i="28"/>
  <c r="AC27" i="28"/>
  <c r="E27" i="26"/>
  <c r="H27" i="26"/>
  <c r="K27" i="26"/>
  <c r="N27" i="26"/>
  <c r="Q27" i="26"/>
  <c r="T27" i="26"/>
  <c r="W27" i="26"/>
  <c r="Z27" i="26"/>
  <c r="AC27" i="26"/>
  <c r="E27" i="25"/>
  <c r="H27" i="25"/>
  <c r="K27" i="25"/>
  <c r="N27" i="25"/>
  <c r="Q27" i="25"/>
  <c r="T27" i="25"/>
  <c r="W27" i="25"/>
  <c r="Z27" i="25"/>
  <c r="AC27" i="25"/>
  <c r="E27" i="24"/>
  <c r="H27" i="24"/>
  <c r="K27" i="24"/>
  <c r="N27" i="24"/>
  <c r="Q27" i="24"/>
  <c r="T27" i="24"/>
  <c r="W27" i="24"/>
  <c r="Z27" i="24"/>
  <c r="AC27" i="24"/>
  <c r="E27" i="23"/>
  <c r="H27" i="23"/>
  <c r="K27" i="23"/>
  <c r="N27" i="23"/>
  <c r="Q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AC27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B23" i="35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24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B25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27" i="25"/>
  <c r="O22" i="35" s="1"/>
  <c r="AG22" i="29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27" i="22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M22" i="35"/>
  <c r="AD22" i="35"/>
  <c r="AJ22" i="35"/>
  <c r="AA22" i="35"/>
  <c r="R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12" i="29"/>
  <c r="W12" i="29"/>
  <c r="T12" i="29"/>
  <c r="Q12" i="29"/>
  <c r="N12" i="29"/>
  <c r="K12" i="29"/>
  <c r="H12" i="29"/>
  <c r="E12" i="29"/>
  <c r="AC17" i="29"/>
  <c r="W17" i="29"/>
  <c r="T17" i="29"/>
  <c r="Q17" i="29"/>
  <c r="N17" i="29"/>
  <c r="K17" i="29"/>
  <c r="H17" i="29"/>
  <c r="E17" i="29"/>
  <c r="AC27" i="29"/>
  <c r="W27" i="29"/>
  <c r="T27" i="29"/>
  <c r="Q27" i="29"/>
  <c r="N27" i="29"/>
  <c r="K27" i="29"/>
  <c r="H27" i="29"/>
  <c r="E27" i="29"/>
  <c r="AC25" i="29"/>
  <c r="W25" i="29"/>
  <c r="T25" i="29"/>
  <c r="Q25" i="29"/>
  <c r="N25" i="29"/>
  <c r="K25" i="29"/>
  <c r="H25" i="29"/>
  <c r="AC23" i="29"/>
  <c r="W23" i="29"/>
  <c r="T23" i="29"/>
  <c r="Q23" i="29"/>
  <c r="N23" i="29"/>
  <c r="K23" i="29"/>
  <c r="H23" i="29"/>
  <c r="E23" i="29"/>
  <c r="AC11" i="29"/>
  <c r="W11" i="29"/>
  <c r="T11" i="29"/>
  <c r="Q11" i="29"/>
  <c r="N11" i="29"/>
  <c r="K11" i="29"/>
  <c r="H11" i="29"/>
  <c r="E11" i="29"/>
  <c r="AC15" i="29"/>
  <c r="W15" i="29"/>
  <c r="T15" i="29"/>
  <c r="Q15" i="29"/>
  <c r="N15" i="29"/>
  <c r="H15" i="29"/>
  <c r="E15" i="29"/>
  <c r="AC19" i="29"/>
  <c r="W19" i="29"/>
  <c r="Q19" i="29"/>
  <c r="N19" i="29"/>
  <c r="K19" i="29"/>
  <c r="H19" i="29"/>
  <c r="E19" i="29"/>
  <c r="AC26" i="29"/>
  <c r="W26" i="29"/>
  <c r="T26" i="29"/>
  <c r="Q26" i="29"/>
  <c r="N26" i="29"/>
  <c r="K26" i="29"/>
  <c r="H26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AC10" i="29"/>
  <c r="W10" i="29"/>
  <c r="T10" i="29"/>
  <c r="Q10" i="29"/>
  <c r="N10" i="29"/>
  <c r="K10" i="29"/>
  <c r="H10" i="29"/>
  <c r="E10" i="29"/>
  <c r="AC13" i="29"/>
  <c r="W13" i="29"/>
  <c r="Q13" i="29"/>
  <c r="N13" i="29"/>
  <c r="K13" i="29"/>
  <c r="H13" i="29"/>
  <c r="E13" i="29"/>
  <c r="AC18" i="29"/>
  <c r="W18" i="29"/>
  <c r="T18" i="29"/>
  <c r="Q18" i="29"/>
  <c r="N18" i="29"/>
  <c r="K18" i="29"/>
  <c r="H18" i="29"/>
  <c r="E18" i="29"/>
  <c r="AC8" i="29"/>
  <c r="W8" i="29"/>
  <c r="T8" i="29"/>
  <c r="Q8" i="29"/>
  <c r="N8" i="29"/>
  <c r="K8" i="29"/>
  <c r="H8" i="29"/>
  <c r="E8" i="29"/>
  <c r="AC14" i="29"/>
  <c r="W14" i="29"/>
  <c r="T14" i="29"/>
  <c r="Q14" i="29"/>
  <c r="N14" i="29"/>
  <c r="K14" i="29"/>
  <c r="H14" i="29"/>
  <c r="E14" i="29"/>
  <c r="AC16" i="29"/>
  <c r="W16" i="29"/>
  <c r="T16" i="29"/>
  <c r="N16" i="29"/>
  <c r="K16" i="29"/>
  <c r="H16" i="29"/>
  <c r="E16" i="29"/>
  <c r="AC24" i="29"/>
  <c r="W24" i="29"/>
  <c r="T24" i="29"/>
  <c r="Q24" i="29"/>
  <c r="N24" i="29"/>
  <c r="K24" i="29"/>
  <c r="H24" i="29"/>
  <c r="E24" i="29"/>
  <c r="AC9" i="29"/>
  <c r="W9" i="29"/>
  <c r="T9" i="29"/>
  <c r="Q9" i="29"/>
  <c r="N9" i="29"/>
  <c r="K9" i="29"/>
  <c r="H9" i="29"/>
  <c r="E9" i="29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12" i="29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8" i="29"/>
  <c r="L7" i="35" s="1"/>
  <c r="AG16" i="29"/>
  <c r="AG15" i="29"/>
  <c r="AG24" i="29"/>
  <c r="AG13" i="29"/>
  <c r="AG19" i="29"/>
  <c r="L14" i="35" s="1"/>
  <c r="AG20" i="29"/>
  <c r="L11" i="35" s="1"/>
  <c r="AG23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7" i="29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17" i="29"/>
  <c r="AG21" i="29"/>
  <c r="AG14" i="29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5" i="29"/>
  <c r="L18" i="35" s="1"/>
  <c r="AG10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26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11" i="29"/>
  <c r="L16" i="35" s="1"/>
  <c r="AG18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L6" i="35" l="1"/>
  <c r="L9" i="35"/>
  <c r="L12" i="35"/>
  <c r="L15" i="35"/>
  <c r="L20" i="35"/>
  <c r="L19" i="35"/>
  <c r="L22" i="35"/>
  <c r="L5" i="35"/>
  <c r="L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2" i="29" s="1"/>
  <c r="AJ22" i="29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9" i="29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L3" i="35" l="1"/>
  <c r="L4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O4" i="35" l="1"/>
  <c r="AM4" i="35"/>
  <c r="AN4" i="35"/>
  <c r="AK4" i="35"/>
  <c r="AL4" i="35"/>
  <c r="AQ4" i="35" s="1"/>
  <c r="AQ11" i="35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P4" i="35" l="1"/>
  <c r="A16" i="38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20" i="29"/>
  <c r="AJ20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8" i="29"/>
  <c r="AJ8" i="29" s="1"/>
  <c r="AH19" i="29"/>
  <c r="AJ19" i="29" s="1"/>
  <c r="AH11" i="30"/>
  <c r="AJ11" i="30" s="1"/>
  <c r="AH24" i="29"/>
  <c r="AJ24" i="29" s="1"/>
  <c r="AH23" i="29"/>
  <c r="AJ23" i="29" s="1"/>
  <c r="AH10" i="30"/>
  <c r="AJ10" i="30" s="1"/>
  <c r="AH23" i="30"/>
  <c r="AJ23" i="30" s="1"/>
  <c r="AH8" i="30"/>
  <c r="AJ8" i="30" s="1"/>
  <c r="AH19" i="28" l="1"/>
  <c r="AJ19" i="28" s="1"/>
  <c r="AH10" i="29"/>
  <c r="AJ10" i="29" s="1"/>
  <c r="AH9" i="29"/>
  <c r="AJ9" i="29" s="1"/>
  <c r="AH8" i="28" s="1"/>
  <c r="AJ8" i="28" s="1"/>
  <c r="AH22" i="28"/>
  <c r="AJ22" i="28" s="1"/>
  <c r="AH16" i="29"/>
  <c r="AJ16" i="29" s="1"/>
  <c r="AH16" i="28" s="1"/>
  <c r="AJ16" i="28" s="1"/>
  <c r="AH16" i="26" s="1"/>
  <c r="AJ16" i="26" s="1"/>
  <c r="AH9" i="28"/>
  <c r="AJ9" i="28" s="1"/>
  <c r="AH18" i="29"/>
  <c r="AJ18" i="29" s="1"/>
  <c r="AH14" i="29"/>
  <c r="AJ14" i="29" s="1"/>
  <c r="AH25" i="29"/>
  <c r="AJ25" i="29" s="1"/>
  <c r="AH21" i="29"/>
  <c r="AJ21" i="29" s="1"/>
  <c r="AH16" i="25" l="1"/>
  <c r="AJ16" i="25" s="1"/>
  <c r="AH9" i="26"/>
  <c r="AJ9" i="26" s="1"/>
  <c r="AH22" i="26"/>
  <c r="AJ22" i="26" s="1"/>
  <c r="AH19" i="26"/>
  <c r="AJ19" i="26" s="1"/>
  <c r="AH23" i="28"/>
  <c r="AJ23" i="28" s="1"/>
  <c r="AH8" i="26"/>
  <c r="AJ8" i="26" s="1"/>
  <c r="AH10" i="28"/>
  <c r="AJ10" i="28" s="1"/>
  <c r="AJ26" i="19"/>
  <c r="AH9" i="25" l="1"/>
  <c r="AJ9" i="25" s="1"/>
  <c r="AH10" i="26"/>
  <c r="AJ10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8" i="25"/>
  <c r="AH22" i="25"/>
  <c r="AJ22" i="25" s="1"/>
  <c r="AI27" i="9" l="1"/>
  <c r="A27" i="19"/>
  <c r="AH16" i="23"/>
  <c r="AJ16" i="23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23" i="24"/>
  <c r="AJ23" i="24" s="1"/>
  <c r="A27" i="9"/>
  <c r="AI27" i="8"/>
  <c r="AH16" i="22"/>
  <c r="AJ16" i="22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0" i="24"/>
  <c r="AJ10" i="24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22" i="22"/>
  <c r="AJ22" i="22" s="1"/>
  <c r="AI27" i="33"/>
  <c r="A27" i="8"/>
  <c r="AH16" i="21"/>
  <c r="AJ16" i="21" s="1"/>
  <c r="AH10" i="23"/>
  <c r="AJ10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26" i="31"/>
  <c r="AJ26" i="31" s="1"/>
  <c r="AK26" i="32"/>
  <c r="A26" i="32" s="1"/>
  <c r="AH20" i="31"/>
  <c r="AJ20" i="31" s="1"/>
  <c r="AK20" i="32"/>
  <c r="AI20" i="3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11" i="29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K25" i="31"/>
  <c r="A25" i="3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3" i="29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7" i="29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21" i="29" s="1"/>
  <c r="A18" i="31"/>
  <c r="AK22" i="30"/>
  <c r="AI23" i="29" s="1"/>
  <c r="AI21" i="30"/>
  <c r="AH16" i="18"/>
  <c r="AJ16" i="18" s="1"/>
  <c r="AH10" i="20"/>
  <c r="AJ10" i="20" s="1"/>
  <c r="AK23" i="30"/>
  <c r="A23" i="30" s="1"/>
  <c r="AK9" i="30"/>
  <c r="AI24" i="29" s="1"/>
  <c r="AH17" i="20"/>
  <c r="AJ17" i="20" s="1"/>
  <c r="AH14" i="28"/>
  <c r="AJ14" i="28" s="1"/>
  <c r="AH19" i="10"/>
  <c r="AJ19" i="10" s="1"/>
  <c r="AK13" i="30"/>
  <c r="AI18" i="29" s="1"/>
  <c r="AK10" i="30"/>
  <c r="AI16" i="29" s="1"/>
  <c r="AK15" i="30"/>
  <c r="AI10" i="29" s="1"/>
  <c r="AK12" i="30"/>
  <c r="AI8" i="29" s="1"/>
  <c r="AK14" i="30"/>
  <c r="A14" i="30" s="1"/>
  <c r="AI19" i="30"/>
  <c r="AH26" i="29"/>
  <c r="AJ26" i="29" s="1"/>
  <c r="AK18" i="30"/>
  <c r="A18" i="30" s="1"/>
  <c r="AH15" i="29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K20" i="30"/>
  <c r="AI15" i="29" s="1"/>
  <c r="AK11" i="30"/>
  <c r="A11" i="30" s="1"/>
  <c r="AH9" i="10"/>
  <c r="AJ9" i="10" s="1"/>
  <c r="AH13" i="20"/>
  <c r="AJ13" i="20" s="1"/>
  <c r="AH27" i="29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K24" i="30"/>
  <c r="A24" i="30" s="1"/>
  <c r="AH12" i="29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K26" i="30"/>
  <c r="A26" i="30" s="1"/>
  <c r="AK8" i="30"/>
  <c r="AI9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3" i="29"/>
  <c r="A17" i="30"/>
  <c r="A9" i="30"/>
  <c r="A20" i="30"/>
  <c r="A22" i="30"/>
  <c r="A15" i="30"/>
  <c r="AI12" i="29"/>
  <c r="A12" i="30"/>
  <c r="A13" i="30"/>
  <c r="AI20" i="29"/>
  <c r="AI25" i="29"/>
  <c r="AI17" i="29"/>
  <c r="AI26" i="29"/>
  <c r="AK23" i="29"/>
  <c r="A23" i="29" s="1"/>
  <c r="A8" i="30"/>
  <c r="AK19" i="29"/>
  <c r="A19" i="29" s="1"/>
  <c r="AK16" i="29"/>
  <c r="A16" i="29" s="1"/>
  <c r="AI14" i="29"/>
  <c r="AI27" i="29"/>
  <c r="AH13" i="10"/>
  <c r="AJ13" i="10" s="1"/>
  <c r="AK22" i="29"/>
  <c r="AH11" i="10"/>
  <c r="AJ11" i="10" s="1"/>
  <c r="AH26" i="28"/>
  <c r="AJ26" i="28" s="1"/>
  <c r="AK12" i="29"/>
  <c r="AH12" i="18"/>
  <c r="AJ12" i="18" s="1"/>
  <c r="AH18" i="28"/>
  <c r="AJ18" i="28" s="1"/>
  <c r="AK26" i="29"/>
  <c r="AK25" i="29"/>
  <c r="AK18" i="29"/>
  <c r="AH19" i="18"/>
  <c r="AJ19" i="18" s="1"/>
  <c r="AK13" i="29"/>
  <c r="AH10" i="10"/>
  <c r="AJ10" i="10" s="1"/>
  <c r="AH21" i="26"/>
  <c r="AJ21" i="26" s="1"/>
  <c r="AH20" i="28"/>
  <c r="AJ20" i="28" s="1"/>
  <c r="AK15" i="29"/>
  <c r="AK17" i="29"/>
  <c r="AH25" i="26"/>
  <c r="AJ25" i="26" s="1"/>
  <c r="AH9" i="18"/>
  <c r="AJ9" i="18" s="1"/>
  <c r="AH15" i="10"/>
  <c r="AJ15" i="10" s="1"/>
  <c r="AK8" i="29"/>
  <c r="AH14" i="26"/>
  <c r="AJ14" i="26" s="1"/>
  <c r="AI11" i="29"/>
  <c r="AH23" i="10"/>
  <c r="AJ23" i="10" s="1"/>
  <c r="AK24" i="29"/>
  <c r="AK9" i="29"/>
  <c r="AH16" i="7"/>
  <c r="AJ16" i="7" s="1"/>
  <c r="AH22" i="18"/>
  <c r="AJ22" i="18" s="1"/>
  <c r="AK27" i="29"/>
  <c r="AH24" i="28"/>
  <c r="AJ24" i="28" s="1"/>
  <c r="AK14" i="29"/>
  <c r="AK21" i="29"/>
  <c r="AH17" i="10"/>
  <c r="AJ17" i="10" s="1"/>
  <c r="AK11" i="29"/>
  <c r="A27" i="30"/>
  <c r="AI22" i="29"/>
  <c r="AK20" i="29"/>
  <c r="AK10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I10" i="26" s="1"/>
  <c r="AK16" i="28"/>
  <c r="A16" i="28" s="1"/>
  <c r="AK9" i="28"/>
  <c r="AI9" i="26" s="1"/>
  <c r="AK8" i="28"/>
  <c r="AI8" i="26" s="1"/>
  <c r="AH23" i="18"/>
  <c r="AJ23" i="18" s="1"/>
  <c r="AH15" i="18"/>
  <c r="AJ15" i="18" s="1"/>
  <c r="A17" i="29"/>
  <c r="AI25" i="28"/>
  <c r="AH18" i="26"/>
  <c r="AJ18" i="26" s="1"/>
  <c r="AK18" i="28"/>
  <c r="A22" i="29"/>
  <c r="AI27" i="28"/>
  <c r="AI15" i="28"/>
  <c r="A10" i="29"/>
  <c r="A15" i="29"/>
  <c r="AI20" i="28"/>
  <c r="A21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4" i="29"/>
  <c r="AI11" i="28"/>
  <c r="AH16" i="15"/>
  <c r="AJ16" i="15" s="1"/>
  <c r="AK21" i="28"/>
  <c r="AI13" i="28"/>
  <c r="A18" i="29"/>
  <c r="A12" i="29"/>
  <c r="AI26" i="28"/>
  <c r="AH17" i="18"/>
  <c r="AJ17" i="18" s="1"/>
  <c r="A20" i="29"/>
  <c r="AI16" i="28"/>
  <c r="AH24" i="26"/>
  <c r="AJ24" i="26" s="1"/>
  <c r="AK24" i="28"/>
  <c r="AH14" i="25"/>
  <c r="AJ14" i="25" s="1"/>
  <c r="AH21" i="25"/>
  <c r="AJ21" i="25" s="1"/>
  <c r="A25" i="29"/>
  <c r="AI23" i="28"/>
  <c r="AH26" i="26"/>
  <c r="AJ26" i="26" s="1"/>
  <c r="AK26" i="28"/>
  <c r="AI14" i="28"/>
  <c r="A13" i="29"/>
  <c r="A11" i="29"/>
  <c r="AI21" i="28"/>
  <c r="A27" i="29"/>
  <c r="AI24" i="28"/>
  <c r="A9" i="29"/>
  <c r="AI8" i="28"/>
  <c r="A8" i="29"/>
  <c r="AI12" i="28"/>
  <c r="AK25" i="28"/>
  <c r="A26" i="29"/>
  <c r="AI18" i="28"/>
  <c r="AK12" i="28"/>
  <c r="AI9" i="28"/>
  <c r="A24" i="29"/>
  <c r="AH25" i="25"/>
  <c r="AJ25" i="25" s="1"/>
  <c r="AH10" i="18"/>
  <c r="AJ10" i="18" s="1"/>
  <c r="AH11" i="18"/>
  <c r="AJ11" i="18" s="1"/>
  <c r="AH8" i="22"/>
  <c r="AJ8" i="22" s="1"/>
  <c r="A19" i="28" l="1"/>
  <c r="AI14" i="26"/>
  <c r="AI22" i="26"/>
  <c r="A11" i="28"/>
  <c r="AI15" i="26"/>
  <c r="A10" i="28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H16" i="2"/>
  <c r="AJ16" i="2" s="1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<sst xmlns="http://schemas.openxmlformats.org/spreadsheetml/2006/main" count="6008" uniqueCount="102">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</sst>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</cellXfs>
  <cellStyles count="1">
    <cellStyle name="Standard" xfId="0" builtinId="0"/>
  </cellStyles>
  <dxfs count="157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P14" sqref="AP14"/>
      <selection pane="bottomLeft"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6" priority="11">
      <formula>($AG8&gt;40)</formula>
    </cfRule>
  </conditionalFormatting>
  <conditionalFormatting sqref="C4 C6 U4 X4 AA4 L6 R4 R6 I6 F6 O4 O6 L4 AA6 I4 X6 F4 U6">
    <cfRule type="cellIs" dxfId="155" priority="5" operator="equal">
      <formula>"Schalke 04"</formula>
    </cfRule>
  </conditionalFormatting>
  <conditionalFormatting sqref="AL6:AL10">
    <cfRule type="top10" dxfId="154" priority="4" rank="3"/>
  </conditionalFormatting>
  <conditionalFormatting sqref="A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3" priority="3" rank="3"/>
  </conditionalFormatting>
  <conditionalFormatting sqref="A31:A1048576 A1:A3 A5:A26">
    <cfRule type="colorScale" priority="6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52" priority="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6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1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50" priority="6" rank="3"/>
  </conditionalFormatting>
  <conditionalFormatting sqref="B8:B27">
    <cfRule type="expression" dxfId="149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8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4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7" priority="8" operator="equal">
      <formula>"Schalke 04"</formula>
    </cfRule>
  </conditionalFormatting>
  <conditionalFormatting sqref="L6 F6 I6 X4 R6 AA6 O4 C6 X6 O6">
    <cfRule type="cellIs" dxfId="146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5" priority="6" rank="3"/>
  </conditionalFormatting>
  <conditionalFormatting sqref="B8:B27">
    <cfRule type="expression" dxfId="144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43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19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2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1" priority="5" rank="3"/>
  </conditionalFormatting>
  <conditionalFormatting sqref="B8:B27">
    <cfRule type="expression" dxfId="140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9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16" workbookViewId="0">
      <selection activeCell="J12" sqref="J1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8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37" priority="5" rank="3"/>
  </conditionalFormatting>
  <conditionalFormatting sqref="B8:B27">
    <cfRule type="expression" dxfId="136" priority="3">
      <formula>($AG8&gt;40)</formula>
    </cfRule>
  </conditionalFormatting>
  <conditionalFormatting sqref="A31:A1048576 A1:A3 A5:A26">
    <cfRule type="colorScale" priority="10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5" priority="10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workbookViewId="0">
      <selection activeCell="R24" sqref="R2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34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3" priority="4">
      <formula>($AG8&gt;40)</formula>
    </cfRule>
  </conditionalFormatting>
  <conditionalFormatting sqref="A31:A1048576 A1:A3 A5:A26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32" priority="1066" rank="3"/>
  </conditionalFormatting>
  <conditionalFormatting sqref="AG27">
    <cfRule type="top10" dxfId="13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workbookViewId="0">
      <selection activeCell="F13" sqref="F1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8" priority="3">
      <formula>($AG8&gt;40)</formula>
    </cfRule>
  </conditionalFormatting>
  <conditionalFormatting sqref="A31:A1048576 A1:A3 A5:A26">
    <cfRule type="colorScale" priority="10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7" priority="1050" rank="3"/>
  </conditionalFormatting>
  <conditionalFormatting sqref="AI8:AI26">
    <cfRule type="colorScale" priority="13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Z29" sqref="Z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4" priority="3">
      <formula>($AG8&gt;40)</formula>
    </cfRule>
  </conditionalFormatting>
  <conditionalFormatting sqref="A31:A1048576 A1:A3 A5:A26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3" priority="1035" rank="3"/>
  </conditionalFormatting>
  <conditionalFormatting sqref="AI8:AI26">
    <cfRule type="colorScale" priority="13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B29" sqref="AB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2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0" priority="3">
      <formula>($AG8&gt;40)</formula>
    </cfRule>
  </conditionalFormatting>
  <conditionalFormatting sqref="A31:A1048576 A1:A3 A5:A26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9" priority="1020" rank="3"/>
  </conditionalFormatting>
  <conditionalFormatting sqref="AI8:AI26">
    <cfRule type="colorScale" priority="13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abSelected="1" topLeftCell="A4" workbookViewId="0">
      <selection activeCell="K14" sqref="K1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 t="s">
        <v>74</v>
      </c>
      <c r="D8" s="18" t="s">
        <v>19</v>
      </c>
      <c r="E8" s="19">
        <f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 t="str">
        <f>IF(OR(EXACT($I$7,I8)*(EXACT($J$7,J8)))=TRUE,$AO$9,IF(($J$7-$I$7=J8-I8),$AO$8,IF(OR(EXACT($I$7&gt;$J$7,I8&gt;J8)*EXACT($I$7=$J$7,I8=J8)*EXACT($I$7&lt;$J$7,I8&lt;J8)),$AO$7,0)))</f>
        <v>5</v>
      </c>
      <c r="L8" s="17" t="s">
        <v>74</v>
      </c>
      <c r="M8" s="18" t="s">
        <v>2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2</v>
      </c>
      <c r="AB8" s="18" t="s">
        <v>74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>E8+H8+K8+N8+Q8+T8+W8+Z8+AC8+AF8</f>
        <v>10</v>
      </c>
      <c r="AH8" s="22">
        <f>'9.Spieltag'!AJ12</f>
        <v>140</v>
      </c>
      <c r="AI8" s="29">
        <f>'9.Spieltag'!AK12</f>
        <v>1</v>
      </c>
      <c r="AJ8" s="24">
        <f>AG8+AH8</f>
        <v>150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85</v>
      </c>
      <c r="C9" s="17" t="s">
        <v>74</v>
      </c>
      <c r="D9" s="18" t="s">
        <v>19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74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>IF(OR(EXACT($L$7,L9)*(EXACT($M$7,M9)))=TRUE,$AO$9,IF(($M$7-$L$7=M9-L9),$AO$8,IF(OR(EXACT($L$7&gt;$M$7,L9&gt;M9)*EXACT($L$7=$M$7,L9=M9)*EXACT($L$7&lt;$M$7,L9&lt;M9)),$AO$7,0)))</f>
        <v>3</v>
      </c>
      <c r="O9" s="17" t="s">
        <v>74</v>
      </c>
      <c r="P9" s="18" t="s">
        <v>2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 t="str">
        <f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19</v>
      </c>
      <c r="Y9" s="18" t="s">
        <v>19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>E9+H9+K9+N9+Q9+T9+W9+Z9+AC9+AF9</f>
        <v>13</v>
      </c>
      <c r="AH9" s="22">
        <f>'9.Spieltag'!AJ8</f>
        <v>117</v>
      </c>
      <c r="AI9" s="29">
        <f>'9.Spieltag'!AK8</f>
        <v>4</v>
      </c>
      <c r="AJ9" s="24">
        <f>AG9+AH9</f>
        <v>130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2</v>
      </c>
      <c r="B10" s="21" t="s">
        <v>81</v>
      </c>
      <c r="C10" s="17" t="s">
        <v>19</v>
      </c>
      <c r="D10" s="18" t="s">
        <v>76</v>
      </c>
      <c r="E10" s="19" t="str">
        <f>IF(OR(EXACT($C$7,C10)*(EXACT($D$7,D10)))=TRUE,$AO$9,IF(($D$7-$C$7=D10-C10),$AO$8,IF(OR(EXACT($C$7&gt;$D$7,C10&gt;D10)*EXACT($C$7=$D$7,C10=D10)*EXACT($C$7&lt;$D$7,C10&lt;D10)),$AO$7,0)))</f>
        <v>3</v>
      </c>
      <c r="F10" s="17" t="s">
        <v>19</v>
      </c>
      <c r="G10" s="18" t="s">
        <v>74</v>
      </c>
      <c r="H10" s="19" t="str">
        <f>IF(OR(EXACT($F$7,F10)*(EXACT($G$7,G10)))=TRUE,$AO$9,IF(($G$7-$F$7=G10-F10),$AO$8,IF(OR(EXACT($F$7&gt;$G$7,F10&gt;G10)*EXACT($F$7=$G$7,F10=G10)*EXACT($F$7&lt;$G$7,F10&lt;G10)),$AO$7,0)))</f>
        <v>5</v>
      </c>
      <c r="I10" s="17" t="s">
        <v>74</v>
      </c>
      <c r="J10" s="18" t="s">
        <v>74</v>
      </c>
      <c r="K10" s="19" t="str">
        <f>IF(OR(EXACT($I$7,I10)*(EXACT($J$7,J10)))=TRUE,$AO$9,IF(($J$7-$I$7=J10-I10),$AO$8,IF(OR(EXACT($I$7&gt;$J$7,I10&gt;J10)*EXACT($I$7=$J$7,I10=J10)*EXACT($I$7&lt;$J$7,I10&lt;J10)),$AO$7,0)))</f>
        <v>3</v>
      </c>
      <c r="L10" s="17" t="s">
        <v>74</v>
      </c>
      <c r="M10" s="18" t="s">
        <v>2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19</v>
      </c>
      <c r="S10" s="18" t="s">
        <v>76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74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IF(OR(EXACT($X$7,X10)*(EXACT($Y$7,Y10)))=TRUE,$AO$9,IF(($Y$7-$X$7=Y10-X10),$AO$8,IF(OR(EXACT($X$7&gt;$Y$7,X10&gt;Y10)*EXACT($X$7=$Y$7,X10=Y10)*EXACT($X$7&lt;$Y$7,X10&lt;Y10)),$AO$7,0)))*2*2</f>
        <v>0</v>
      </c>
      <c r="AA10" s="17" t="s">
        <v>19</v>
      </c>
      <c r="AB10" s="18" t="s">
        <v>76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>E10+H10+K10+N10+Q10+T10+W10+Z10+AC10+AF10</f>
        <v>19</v>
      </c>
      <c r="AH10" s="22">
        <f>'9.Spieltag'!AJ15</f>
        <v>111</v>
      </c>
      <c r="AI10" s="29">
        <f>'9.Spieltag'!AK15</f>
        <v>6</v>
      </c>
      <c r="AJ10" s="24">
        <f>AG10+AH10</f>
        <v>130</v>
      </c>
      <c r="AK10" s="25">
        <f>RANK(AJ10,$AJ$8:$AJ$27)</f>
        <v>2</v>
      </c>
      <c r="AL10" s="80"/>
      <c r="AM10" s="81"/>
      <c r="AN10" s="81"/>
      <c r="AO10" s="82"/>
    </row>
    <row r="11" spans="1:42" ht="24.9" customHeight="1" thickBot="1">
      <c r="A11" s="29">
        <f>AK11</f>
        <v>4</v>
      </c>
      <c r="B11" s="21" t="s">
        <v>86</v>
      </c>
      <c r="C11" s="17" t="s">
        <v>74</v>
      </c>
      <c r="D11" s="18" t="s">
        <v>74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74</v>
      </c>
      <c r="G11" s="18" t="s">
        <v>74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74</v>
      </c>
      <c r="J11" s="18" t="s">
        <v>19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19</v>
      </c>
      <c r="M11" s="18" t="s">
        <v>74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19</v>
      </c>
      <c r="P11" s="18" t="s">
        <v>74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19</v>
      </c>
      <c r="S11" s="18" t="s">
        <v>74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74</v>
      </c>
      <c r="V11" s="18" t="s">
        <v>19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74</v>
      </c>
      <c r="AB11" s="18" t="s">
        <v>74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>E11+H11+K11+N11+Q11+T11+W11+Z11+AC11+AF11</f>
        <v>5</v>
      </c>
      <c r="AH11" s="22">
        <f>'9.Spieltag'!AJ21</f>
        <v>124</v>
      </c>
      <c r="AI11" s="29">
        <f>'9.Spieltag'!AK21</f>
        <v>2</v>
      </c>
      <c r="AJ11" s="24">
        <f>AG11+AH11</f>
        <v>129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5</v>
      </c>
      <c r="B12" s="21" t="s">
        <v>82</v>
      </c>
      <c r="C12" s="17" t="s">
        <v>19</v>
      </c>
      <c r="D12" s="18" t="s">
        <v>74</v>
      </c>
      <c r="E12" s="19" t="str">
        <f>IF(OR(EXACT($C$7,C12)*(EXACT($D$7,D12)))=TRUE,$AO$9,IF(($D$7-$C$7=D12-C12),$AO$8,IF(OR(EXACT($C$7&gt;$D$7,C12&gt;D12)*EXACT($C$7=$D$7,C12=D12)*EXACT($C$7&lt;$D$7,C12&lt;D12)),$AO$7,0)))</f>
        <v>2</v>
      </c>
      <c r="F12" s="17" t="s">
        <v>74</v>
      </c>
      <c r="G12" s="18" t="s">
        <v>19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19</v>
      </c>
      <c r="J12" s="18" t="s">
        <v>74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76</v>
      </c>
      <c r="M12" s="18" t="s">
        <v>19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74</v>
      </c>
      <c r="P12" s="18" t="s">
        <v>74</v>
      </c>
      <c r="Q12" s="19" t="str">
        <f>IF(OR(EXACT($O$7,O12)*(EXACT($P$7,P12)))=TRUE,$AO$9,IF(($P$7-$O$7=P12-O12),$AO$8,IF(OR(EXACT($O$7&gt;$P$7,O12&gt;P12)*EXACT($O$7=$P$7,O12=P12)*EXACT($O$7&lt;$P$7,O12&lt;P12)),$AO$7,0)))</f>
        <v>3</v>
      </c>
      <c r="R12" s="17" t="s">
        <v>2</v>
      </c>
      <c r="S12" s="18" t="s">
        <v>74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74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19</v>
      </c>
      <c r="Y12" s="18" t="s">
        <v>76</v>
      </c>
      <c r="Z12" s="85">
        <f>IF(OR(EXACT($X$7,X12)*(EXACT($Y$7,Y12)))=TRUE,$AO$9,IF(($Y$7-$X$7=Y12-X12),$AO$8,IF(OR(EXACT($X$7&gt;$Y$7,X12&gt;Y12)*EXACT($X$7=$Y$7,X12=Y12)*EXACT($X$7&lt;$Y$7,X12&lt;Y12)),$AO$7,0)))*2*2</f>
        <v>0</v>
      </c>
      <c r="AA12" s="17" t="s">
        <v>19</v>
      </c>
      <c r="AB12" s="18" t="s">
        <v>74</v>
      </c>
      <c r="AC12" s="19" t="str">
        <f>IF(OR(EXACT($AA$7,AA12)*(EXACT($AB$7,AB12)))=TRUE,$AO$9,IF(($AB$7-$AA$7=AB12-AA12),$AO$8,IF(OR(EXACT($AA$7&gt;$AB$7,AA12&gt;AB12)*EXACT($AA$7=$AB$7,AA12=AB12)*EXACT($AA$7&lt;$AB$7,AA12&lt;AB12)),$AO$7,0)))</f>
        <v>2</v>
      </c>
      <c r="AD12" s="28"/>
      <c r="AE12" s="26"/>
      <c r="AF12" s="19"/>
      <c r="AG12" s="21">
        <f>E12+H12+K12+N12+Q12+T12+W12+Z12+AC12+AF12</f>
        <v>7</v>
      </c>
      <c r="AH12" s="22">
        <f>'9.Spieltag'!AJ26</f>
        <v>120</v>
      </c>
      <c r="AI12" s="29">
        <f>'9.Spieltag'!AK26</f>
        <v>3</v>
      </c>
      <c r="AJ12" s="24">
        <f>AG12+AH12</f>
        <v>127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">
        <v>93</v>
      </c>
      <c r="C13" s="17" t="s">
        <v>19</v>
      </c>
      <c r="D13" s="18" t="s">
        <v>19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74</v>
      </c>
      <c r="G13" s="18" t="s">
        <v>19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74</v>
      </c>
      <c r="J13" s="18" t="s">
        <v>2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19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3</v>
      </c>
      <c r="O13" s="17" t="s">
        <v>74</v>
      </c>
      <c r="P13" s="18" t="s">
        <v>2</v>
      </c>
      <c r="Q13" s="19">
        <f>IF(OR(EXACT($O$7,O13)*(EXACT($P$7,P13)))=TRUE,$AO$9,IF(($P$7-$O$7=P13-O13),$AO$8,IF(OR(EXACT($O$7&gt;$P$7,O13&gt;P13)*EXACT($O$7=$P$7,O13=P13)*EXACT($O$7&lt;$P$7,O13&lt;P13)),$AO$7,0)))</f>
        <v>0</v>
      </c>
      <c r="R13" s="17" t="s">
        <v>2</v>
      </c>
      <c r="S13" s="18" t="s">
        <v>74</v>
      </c>
      <c r="T13" s="85">
        <f>IF(OR(EXACT($R$7,R13)*(EXACT($S$7,S13)))=TRUE,$AO$9,IF(($S$7-$R$7=S13-R13),$AO$8,IF(OR(EXACT($R$7&gt;$S$7,R13&gt;S13)*EXACT($R$7=$S$7,R13=S13)*EXACT($R$7&lt;$S$7,R13&lt;S13)),$AO$7,0)))*2</f>
        <v>0</v>
      </c>
      <c r="U13" s="17" t="s">
        <v>19</v>
      </c>
      <c r="V13" s="18" t="s">
        <v>19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74</v>
      </c>
      <c r="Y13" s="18" t="s">
        <v>77</v>
      </c>
      <c r="Z13" s="66">
        <f>IF(OR(EXACT($X$7,X13)*(EXACT($Y$7,Y13)))=TRUE,$AO$9,IF(($Y$7-$X$7=Y13-X13),$AO$8,IF(OR(EXACT($X$7&gt;$Y$7,X13&gt;Y13)*EXACT($X$7=$Y$7,X13=Y13)*EXACT($X$7&lt;$Y$7,X13&lt;Y13)),$AO$7,0)))*2</f>
        <v>6</v>
      </c>
      <c r="AA13" s="17" t="s">
        <v>19</v>
      </c>
      <c r="AB13" s="18" t="s">
        <v>74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8"/>
      <c r="AE13" s="26"/>
      <c r="AF13" s="19"/>
      <c r="AG13" s="21">
        <f>E13+H13+K13+N13+Q13+T13+W13+Z13+AC13+AF13</f>
        <v>11</v>
      </c>
      <c r="AH13" s="22">
        <f>'9.Spieltag'!AJ14</f>
        <v>115</v>
      </c>
      <c r="AI13" s="29">
        <f>'9.Spieltag'!AK14</f>
        <v>5</v>
      </c>
      <c r="AJ13" s="24">
        <f>AG13+AH13</f>
        <v>126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98</v>
      </c>
      <c r="C14" s="17" t="s">
        <v>74</v>
      </c>
      <c r="D14" s="18" t="s">
        <v>19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74</v>
      </c>
      <c r="G14" s="18" t="s">
        <v>2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19</v>
      </c>
      <c r="J14" s="18" t="s">
        <v>2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74</v>
      </c>
      <c r="M14" s="18" t="s">
        <v>19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74</v>
      </c>
      <c r="P14" s="18" t="s">
        <v>19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2</v>
      </c>
      <c r="S14" s="18" t="s">
        <v>74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74</v>
      </c>
      <c r="V14" s="18" t="s">
        <v>2</v>
      </c>
      <c r="W14" s="66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IF(OR(EXACT($X$7,X14)*(EXACT($Y$7,Y14)))=TRUE,$AO$9,IF(($Y$7-$X$7=Y14-X14),$AO$8,IF(OR(EXACT($X$7&gt;$Y$7,X14&gt;Y14)*EXACT($X$7=$Y$7,X14=Y14)*EXACT($X$7&lt;$Y$7,X14&lt;Y14)),$AO$7,0)))*2*2</f>
        <v>0</v>
      </c>
      <c r="AA14" s="17" t="s">
        <v>19</v>
      </c>
      <c r="AB14" s="18" t="s">
        <v>76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3</v>
      </c>
      <c r="AD14" s="28"/>
      <c r="AE14" s="26"/>
      <c r="AF14" s="19"/>
      <c r="AG14" s="21">
        <f>E14+H14+K14+N14+Q14+T14+W14+Z14+AC14+AF14</f>
        <v>5</v>
      </c>
      <c r="AH14" s="22">
        <f>'9.Spieltag'!AJ11</f>
        <v>105</v>
      </c>
      <c r="AI14" s="29">
        <f>'9.Spieltag'!AK11</f>
        <v>7</v>
      </c>
      <c r="AJ14" s="24">
        <f>AG14+AH14</f>
        <v>110</v>
      </c>
      <c r="AK14" s="25">
        <f>RANK(AJ14,$AJ$8:$AJ$27)</f>
        <v>7</v>
      </c>
      <c r="AL14" s="1"/>
    </row>
    <row r="15" spans="1:42" ht="24.9" customHeight="1" thickBot="1">
      <c r="A15" s="29">
        <f>AK15</f>
        <v>8</v>
      </c>
      <c r="B15" s="21" t="s">
        <v>83</v>
      </c>
      <c r="C15" s="17" t="s">
        <v>76</v>
      </c>
      <c r="D15" s="18" t="s">
        <v>74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19</v>
      </c>
      <c r="G15" s="18" t="s">
        <v>74</v>
      </c>
      <c r="H15" s="19" t="str">
        <f>IF(OR(EXACT($F$7,F15)*(EXACT($G$7,G15)))=TRUE,$AO$9,IF(($G$7-$F$7=G15-F15),$AO$8,IF(OR(EXACT($F$7&gt;$G$7,F15&gt;G15)*EXACT($F$7=$G$7,F15=G15)*EXACT($F$7&lt;$G$7,F15&lt;G15)),$AO$7,0)))</f>
        <v>5</v>
      </c>
      <c r="I15" s="17" t="s">
        <v>76</v>
      </c>
      <c r="J15" s="18" t="s">
        <v>2</v>
      </c>
      <c r="K15" s="85">
        <f>IF(OR(EXACT($I$7,I15)*(EXACT($J$7,J15)))=TRUE,$AO$9,IF(($J$7-$I$7=J15-I15),$AO$8,IF(OR(EXACT($I$7&gt;$J$7,I15&gt;J15)*EXACT($I$7=$J$7,I15=J15)*EXACT($I$7&lt;$J$7,I15&lt;J15)),$AO$7,0)))*2</f>
        <v>0</v>
      </c>
      <c r="L15" s="17" t="s">
        <v>74</v>
      </c>
      <c r="M15" s="18" t="s">
        <v>74</v>
      </c>
      <c r="N15" s="66" t="str">
        <f>IF(OR(EXACT($L$7,L15)*(EXACT($M$7,M15)))=TRUE,$AO$9,IF(($M$7-$L$7=M15-L15),$AO$8,IF(OR(EXACT($L$7&gt;$M$7,L15&gt;M15)*EXACT($L$7=$M$7,L15=M15)*EXACT($L$7&lt;$M$7,L15&lt;M15)),$AO$7,0)))</f>
        <v>5</v>
      </c>
      <c r="O15" s="17" t="s">
        <v>74</v>
      </c>
      <c r="P15" s="18" t="s">
        <v>19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19</v>
      </c>
      <c r="S15" s="18" t="s">
        <v>74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74</v>
      </c>
      <c r="V15" s="18" t="s">
        <v>74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74</v>
      </c>
      <c r="Y15" s="18" t="s">
        <v>74</v>
      </c>
      <c r="Z15" s="66">
        <f>IF(OR(EXACT($X$7,X15)*(EXACT($Y$7,Y15)))=TRUE,$AO$9,IF(($Y$7-$X$7=Y15-X15),$AO$8,IF(OR(EXACT($X$7&gt;$Y$7,X15&gt;Y15)*EXACT($X$7=$Y$7,X15=Y15)*EXACT($X$7&lt;$Y$7,X15&lt;Y15)),$AO$7,0)))*2</f>
        <v>0</v>
      </c>
      <c r="AA15" s="17" t="s">
        <v>76</v>
      </c>
      <c r="AB15" s="18" t="s">
        <v>19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E15+H15+K15+N15+Q15+T15+W15+Z15+AC15+AF15</f>
        <v>10</v>
      </c>
      <c r="AH15" s="22">
        <f>'9.Spieltag'!AJ20</f>
        <v>99</v>
      </c>
      <c r="AI15" s="29">
        <f>'9.Spieltag'!AK20</f>
        <v>9</v>
      </c>
      <c r="AJ15" s="24">
        <f>AG15+AH15</f>
        <v>109</v>
      </c>
      <c r="AK15" s="25">
        <f>RANK(AJ15,$AJ$8:$AJ$27)</f>
        <v>8</v>
      </c>
      <c r="AL15" s="1"/>
    </row>
    <row r="16" spans="1:42" ht="24.9" customHeight="1" thickBot="1">
      <c r="A16" s="29">
        <f>AK16</f>
        <v>9</v>
      </c>
      <c r="B16" s="21" t="s">
        <v>95</v>
      </c>
      <c r="C16" s="17" t="s">
        <v>74</v>
      </c>
      <c r="D16" s="18" t="s">
        <v>19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19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74</v>
      </c>
      <c r="J16" s="18" t="s">
        <v>19</v>
      </c>
      <c r="K16" s="19">
        <f>IF(OR(EXACT($I$7,I16)*(EXACT($J$7,J16)))=TRUE,$AO$9,IF(($J$7-$I$7=J16-I16),$AO$8,IF(OR(EXACT($I$7&gt;$J$7,I16&gt;J16)*EXACT($I$7=$J$7,I16=J16)*EXACT($I$7&lt;$J$7,I16&lt;J16)),$AO$7,0)))</f>
        <v>0</v>
      </c>
      <c r="L16" s="17" t="s">
        <v>74</v>
      </c>
      <c r="M16" s="18" t="s">
        <v>2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74</v>
      </c>
      <c r="P16" s="18" t="s">
        <v>19</v>
      </c>
      <c r="Q16" s="85">
        <f>IF(OR(EXACT($O$7,O16)*(EXACT($P$7,P16)))=TRUE,$AO$9,IF(($P$7-$O$7=P16-O16),$AO$8,IF(OR(EXACT($O$7&gt;$P$7,O16&gt;P16)*EXACT($O$7=$P$7,O16=P16)*EXACT($O$7&lt;$P$7,O16&lt;P16)),$AO$7,0)))*2</f>
        <v>0</v>
      </c>
      <c r="R16" s="17" t="s">
        <v>2</v>
      </c>
      <c r="S16" s="18" t="s">
        <v>74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19</v>
      </c>
      <c r="V16" s="18" t="s">
        <v>19</v>
      </c>
      <c r="W16" s="66">
        <f>IF(OR(EXACT($U$7,U16)*(EXACT($V$7,V16)))=TRUE,$AO$9,IF(($V$7-$U$7=V16-U16),$AO$8,IF(OR(EXACT($U$7&gt;$V$7,U16&gt;V16)*EXACT($U$7=$V$7,U16=V16)*EXACT($U$7&lt;$V$7,U16&lt;V16)),$AO$7,0)))</f>
        <v>0</v>
      </c>
      <c r="X16" s="17" t="s">
        <v>74</v>
      </c>
      <c r="Y16" s="18" t="s">
        <v>19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2</v>
      </c>
      <c r="AD16" s="28"/>
      <c r="AE16" s="26"/>
      <c r="AF16" s="19"/>
      <c r="AG16" s="21">
        <f>E16+H16+K16+N16+Q16+T16+W16+Z16+AC16+AF16</f>
        <v>6</v>
      </c>
      <c r="AH16" s="22">
        <f>'9.Spieltag'!AJ10</f>
        <v>101</v>
      </c>
      <c r="AI16" s="29">
        <f>'9.Spieltag'!AK10</f>
        <v>8</v>
      </c>
      <c r="AJ16" s="24">
        <f>AG16+AH16</f>
        <v>107</v>
      </c>
      <c r="AK16" s="25">
        <f>RANK(AJ16,$AJ$8:$AJ$27)</f>
        <v>9</v>
      </c>
      <c r="AL16" s="1"/>
    </row>
    <row r="17" spans="1:38" ht="24.9" customHeight="1" thickBot="1">
      <c r="A17" s="29">
        <f>AK17</f>
        <v>9</v>
      </c>
      <c r="B17" s="21" t="s">
        <v>78</v>
      </c>
      <c r="C17" s="17" t="s">
        <v>74</v>
      </c>
      <c r="D17" s="18" t="s">
        <v>19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76</v>
      </c>
      <c r="G17" s="18" t="s">
        <v>76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76</v>
      </c>
      <c r="J17" s="18" t="s">
        <v>2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74</v>
      </c>
      <c r="M17" s="18" t="s">
        <v>77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74</v>
      </c>
      <c r="P17" s="18" t="s">
        <v>76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19</v>
      </c>
      <c r="S17" s="18" t="s">
        <v>74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74</v>
      </c>
      <c r="V17" s="18" t="s">
        <v>19</v>
      </c>
      <c r="W17" s="66" t="str">
        <f>IF(OR(EXACT($U$7,U17)*(EXACT($V$7,V17)))=TRUE,$AO$9,IF(($V$7-$U$7=V17-U17),$AO$8,IF(OR(EXACT($U$7&gt;$V$7,U17&gt;V17)*EXACT($U$7=$V$7,U17=V17)*EXACT($U$7&lt;$V$7,U17&lt;V17)),$AO$7,0)))</f>
        <v>5</v>
      </c>
      <c r="X17" s="17" t="s">
        <v>2</v>
      </c>
      <c r="Y17" s="18" t="s">
        <v>74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19</v>
      </c>
      <c r="AB17" s="18" t="s">
        <v>76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3</v>
      </c>
      <c r="AD17" s="28"/>
      <c r="AE17" s="26"/>
      <c r="AF17" s="19"/>
      <c r="AG17" s="21">
        <f>E17+H17+K17+N17+Q17+T17+W17+Z17+AC17+AF17</f>
        <v>8</v>
      </c>
      <c r="AH17" s="22">
        <f>'9.Spieltag'!AJ25</f>
        <v>99</v>
      </c>
      <c r="AI17" s="29">
        <f>'9.Spieltag'!AK25</f>
        <v>9</v>
      </c>
      <c r="AJ17" s="24">
        <f>AG17+AH17</f>
        <v>107</v>
      </c>
      <c r="AK17" s="25">
        <f>RANK(AJ17,$AJ$8:$AJ$27)</f>
        <v>9</v>
      </c>
      <c r="AL17" s="1"/>
    </row>
    <row r="18" spans="1:38" ht="24.9" customHeight="1" thickBot="1">
      <c r="A18" s="29">
        <f>AK18</f>
        <v>11</v>
      </c>
      <c r="B18" s="21" t="s">
        <v>75</v>
      </c>
      <c r="C18" s="17" t="s">
        <v>19</v>
      </c>
      <c r="D18" s="18" t="s">
        <v>19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74</v>
      </c>
      <c r="G18" s="18" t="s">
        <v>74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74</v>
      </c>
      <c r="J18" s="18" t="s">
        <v>74</v>
      </c>
      <c r="K18" s="19" t="str">
        <f>IF(OR(EXACT($I$7,I18)*(EXACT($J$7,J18)))=TRUE,$AO$9,IF(($J$7-$I$7=J18-I18),$AO$8,IF(OR(EXACT($I$7&gt;$J$7,I18&gt;J18)*EXACT($I$7=$J$7,I18=J18)*EXACT($I$7&lt;$J$7,I18&lt;J18)),$AO$7,0)))</f>
        <v>3</v>
      </c>
      <c r="L18" s="17" t="s">
        <v>74</v>
      </c>
      <c r="M18" s="18" t="s">
        <v>74</v>
      </c>
      <c r="N18" s="66" t="str">
        <f>IF(OR(EXACT($L$7,L18)*(EXACT($M$7,M18)))=TRUE,$AO$9,IF(($M$7-$L$7=M18-L18),$AO$8,IF(OR(EXACT($L$7&gt;$M$7,L18&gt;M18)*EXACT($L$7=$M$7,L18=M18)*EXACT($L$7&lt;$M$7,L18&lt;M18)),$AO$7,0)))</f>
        <v>5</v>
      </c>
      <c r="O18" s="17" t="s">
        <v>74</v>
      </c>
      <c r="P18" s="18" t="s">
        <v>76</v>
      </c>
      <c r="Q18" s="19">
        <f>IF(OR(EXACT($O$7,O18)*(EXACT($P$7,P18)))=TRUE,$AO$9,IF(($P$7-$O$7=P18-O18),$AO$8,IF(OR(EXACT($O$7&gt;$P$7,O18&gt;P18)*EXACT($O$7=$P$7,O18=P18)*EXACT($O$7&lt;$P$7,O18&lt;P18)),$AO$7,0)))</f>
        <v>0</v>
      </c>
      <c r="R18" s="17" t="s">
        <v>19</v>
      </c>
      <c r="S18" s="18" t="s">
        <v>74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19</v>
      </c>
      <c r="V18" s="18" t="s">
        <v>74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74</v>
      </c>
      <c r="Y18" s="18" t="s">
        <v>74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>IF(OR(EXACT($AA$7,AA18)*(EXACT($AB$7,AB18)))=TRUE,$AO$9,IF(($AB$7-$AA$7=AB18-AA18),$AO$8,IF(OR(EXACT($AA$7&gt;$AB$7,AA18&gt;AB18)*EXACT($AA$7=$AB$7,AA18=AB18)*EXACT($AA$7&lt;$AB$7,AA18&lt;AB18)),$AO$7,0)))</f>
        <v>2</v>
      </c>
      <c r="AD18" s="27"/>
      <c r="AE18" s="26"/>
      <c r="AF18" s="19"/>
      <c r="AG18" s="21">
        <f>E18+H18+K18+N18+Q18+T18+W18+Z18+AC18+AF18</f>
        <v>10</v>
      </c>
      <c r="AH18" s="22">
        <f>'9.Spieltag'!AJ13</f>
        <v>91</v>
      </c>
      <c r="AI18" s="29">
        <f>'9.Spieltag'!AK13</f>
        <v>11</v>
      </c>
      <c r="AJ18" s="24">
        <f>AG18+AH18</f>
        <v>101</v>
      </c>
      <c r="AK18" s="25">
        <f>RANK(AJ18,$AJ$8:$AJ$27)</f>
        <v>11</v>
      </c>
      <c r="AL18" s="1"/>
    </row>
    <row r="19" spans="1:38" ht="24.9" customHeight="1" thickBot="1">
      <c r="A19" s="29">
        <f>AK19</f>
        <v>12</v>
      </c>
      <c r="B19" s="21" t="s">
        <v>89</v>
      </c>
      <c r="C19" s="17" t="s">
        <v>74</v>
      </c>
      <c r="D19" s="18" t="s">
        <v>74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19</v>
      </c>
      <c r="G19" s="18" t="s">
        <v>74</v>
      </c>
      <c r="H19" s="19" t="str">
        <f>IF(OR(EXACT($F$7,F19)*(EXACT($G$7,G19)))=TRUE,$AO$9,IF(($G$7-$F$7=G19-F19),$AO$8,IF(OR(EXACT($F$7&gt;$G$7,F19&gt;G19)*EXACT($F$7=$G$7,F19=G19)*EXACT($F$7&lt;$G$7,F19&lt;G19)),$AO$7,0)))</f>
        <v>5</v>
      </c>
      <c r="I19" s="17" t="s">
        <v>74</v>
      </c>
      <c r="J19" s="18" t="s">
        <v>2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74</v>
      </c>
      <c r="M19" s="18" t="s">
        <v>2</v>
      </c>
      <c r="N19" s="66">
        <f>IF(OR(EXACT($L$7,L19)*(EXACT($M$7,M19)))=TRUE,$AO$9,IF(($M$7-$L$7=M19-L19),$AO$8,IF(OR(EXACT($L$7&gt;$M$7,L19&gt;M19)*EXACT($L$7=$M$7,L19=M19)*EXACT($L$7&lt;$M$7,L19&lt;M19)),$AO$7,0)))</f>
        <v>0</v>
      </c>
      <c r="O19" s="17" t="s">
        <v>74</v>
      </c>
      <c r="P19" s="18" t="s">
        <v>74</v>
      </c>
      <c r="Q19" s="19" t="str">
        <f>IF(OR(EXACT($O$7,O19)*(EXACT($P$7,P19)))=TRUE,$AO$9,IF(($P$7-$O$7=P19-O19),$AO$8,IF(OR(EXACT($O$7&gt;$P$7,O19&gt;P19)*EXACT($O$7=$P$7,O19=P19)*EXACT($O$7&lt;$P$7,O19&lt;P19)),$AO$7,0)))</f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>IF(OR(EXACT($AA$7,AA19)*(EXACT($AB$7,AB19)))=TRUE,$AO$9,IF(($AB$7-$AA$7=AB19-AA19),$AO$8,IF(OR(EXACT($AA$7&gt;$AB$7,AA19&gt;AB19)*EXACT($AA$7=$AB$7,AA19=AB19)*EXACT($AA$7&lt;$AB$7,AA19&lt;AB19)),$AO$7,0)))</f>
        <v>0</v>
      </c>
      <c r="AD19" s="28"/>
      <c r="AE19" s="26"/>
      <c r="AF19" s="19"/>
      <c r="AG19" s="21">
        <f>E19+H19+K19+N19+Q19+T19+W19+Z19+AC19+AF19</f>
        <v>12</v>
      </c>
      <c r="AH19" s="22">
        <f>'9.Spieltag'!AJ19</f>
        <v>88</v>
      </c>
      <c r="AI19" s="29">
        <f>'9.Spieltag'!AK19</f>
        <v>13</v>
      </c>
      <c r="AJ19" s="24">
        <f>AG19+AH19</f>
        <v>100</v>
      </c>
      <c r="AK19" s="25">
        <f>RANK(AJ19,$AJ$8:$AJ$27)</f>
        <v>12</v>
      </c>
      <c r="AL19" s="1"/>
    </row>
    <row r="20" spans="1:38" ht="24.9" customHeight="1" thickBot="1">
      <c r="A20" s="29">
        <f>AK20</f>
        <v>13</v>
      </c>
      <c r="B20" s="21" t="s">
        <v>87</v>
      </c>
      <c r="C20" s="17" t="s">
        <v>19</v>
      </c>
      <c r="D20" s="18" t="s">
        <v>74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74</v>
      </c>
      <c r="J20" s="18" t="s">
        <v>19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74</v>
      </c>
      <c r="M20" s="18" t="s">
        <v>2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74</v>
      </c>
      <c r="P20" s="18" t="s">
        <v>2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19</v>
      </c>
      <c r="S20" s="18" t="s">
        <v>74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19</v>
      </c>
      <c r="V20" s="18" t="s">
        <v>74</v>
      </c>
      <c r="W20" s="66">
        <f>IF(OR(EXACT($U$7,U20)*(EXACT($V$7,V20)))=TRUE,$AO$9,IF(($V$7-$U$7=V20-U20),$AO$8,IF(OR(EXACT($U$7&gt;$V$7,U20&gt;V20)*EXACT($U$7=$V$7,U20=V20)*EXACT($U$7&lt;$V$7,U20&lt;V20)),$AO$7,0)))</f>
        <v>0</v>
      </c>
      <c r="X20" s="17" t="s">
        <v>76</v>
      </c>
      <c r="Y20" s="18" t="s">
        <v>77</v>
      </c>
      <c r="Z20" s="66">
        <f>IF(OR(EXACT($X$7,X20)*(EXACT($Y$7,Y20)))=TRUE,$AO$9,IF(($Y$7-$X$7=Y20-X20),$AO$8,IF(OR(EXACT($X$7&gt;$Y$7,X20&gt;Y20)*EXACT($X$7=$Y$7,X20=Y20)*EXACT($X$7&lt;$Y$7,X20&lt;Y20)),$AO$7,0)))*2</f>
        <v>4</v>
      </c>
      <c r="AA20" s="17" t="s">
        <v>19</v>
      </c>
      <c r="AB20" s="18" t="s">
        <v>74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'9.Spieltag'!AJ16</f>
        <v>88</v>
      </c>
      <c r="AI20" s="29">
        <f>'9.Spieltag'!AK16</f>
        <v>13</v>
      </c>
      <c r="AJ20" s="24">
        <f>AG20+AH20</f>
        <v>98</v>
      </c>
      <c r="AK20" s="25">
        <f>RANK(AJ20,$AJ$8:$AJ$27)</f>
        <v>13</v>
      </c>
      <c r="AL20" s="1"/>
    </row>
    <row r="21" spans="1:38" ht="24.9" customHeight="1" thickBot="1">
      <c r="A21" s="29">
        <f>AK21</f>
        <v>13</v>
      </c>
      <c r="B21" s="21" t="s">
        <v>80</v>
      </c>
      <c r="C21" s="17" t="s">
        <v>19</v>
      </c>
      <c r="D21" s="18" t="s">
        <v>74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19</v>
      </c>
      <c r="G21" s="18" t="s">
        <v>74</v>
      </c>
      <c r="H21" s="19" t="str">
        <f>IF(OR(EXACT($F$7,F21)*(EXACT($G$7,G21)))=TRUE,$AO$9,IF(($G$7-$F$7=G21-F21),$AO$8,IF(OR(EXACT($F$7&gt;$G$7,F21&gt;G21)*EXACT($F$7=$G$7,F21=G21)*EXACT($F$7&lt;$G$7,F21&lt;G21)),$AO$7,0)))</f>
        <v>5</v>
      </c>
      <c r="I21" s="17" t="s">
        <v>74</v>
      </c>
      <c r="J21" s="18" t="s">
        <v>2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2</v>
      </c>
      <c r="M21" s="18" t="s">
        <v>19</v>
      </c>
      <c r="N21" s="66">
        <f>IF(OR(EXACT($L$7,L21)*(EXACT($M$7,M21)))=TRUE,$AO$9,IF(($M$7-$L$7=M21-L21),$AO$8,IF(OR(EXACT($L$7&gt;$M$7,L21&gt;M21)*EXACT($L$7=$M$7,L21=M21)*EXACT($L$7&lt;$M$7,L21&lt;M21)),$AO$7,0)))</f>
        <v>0</v>
      </c>
      <c r="O21" s="17" t="s">
        <v>19</v>
      </c>
      <c r="P21" s="18" t="s">
        <v>20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74</v>
      </c>
      <c r="S21" s="18" t="s">
        <v>2</v>
      </c>
      <c r="T21" s="19">
        <f>IF(OR(EXACT($R$7,R21)*(EXACT($S$7,S21)))=TRUE,$AO$9,IF(($S$7-$R$7=S21-R21),$AO$8,IF(OR(EXACT($R$7&gt;$S$7,R21&gt;S21)*EXACT($R$7=$S$7,R21=S21)*EXACT($R$7&lt;$S$7,R21&lt;S21)),$AO$7,0)))</f>
        <v>0</v>
      </c>
      <c r="U21" s="17" t="s">
        <v>2</v>
      </c>
      <c r="V21" s="18" t="s">
        <v>74</v>
      </c>
      <c r="W21" s="66">
        <f>IF(OR(EXACT($U$7,U21)*(EXACT($V$7,V21)))=TRUE,$AO$9,IF(($V$7-$U$7=V21-U21),$AO$8,IF(OR(EXACT($U$7&gt;$V$7,U21&gt;V21)*EXACT($U$7=$V$7,U21=V21)*EXACT($U$7&lt;$V$7,U21&lt;V21)),$AO$7,0)))</f>
        <v>0</v>
      </c>
      <c r="X21" s="17" t="s">
        <v>99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2</v>
      </c>
      <c r="AB21" s="18" t="s">
        <v>76</v>
      </c>
      <c r="AC21" s="19" t="str">
        <f>IF(OR(EXACT($AA$7,AA21)*(EXACT($AB$7,AB21)))=TRUE,$AO$9,IF(($AB$7-$AA$7=AB21-AA21),$AO$8,IF(OR(EXACT($AA$7&gt;$AB$7,AA21&gt;AB21)*EXACT($AA$7=$AB$7,AA21=AB21)*EXACT($AA$7&lt;$AB$7,AA21&lt;AB21)),$AO$7,0)))</f>
        <v>2</v>
      </c>
      <c r="AD21" s="28"/>
      <c r="AE21" s="26"/>
      <c r="AF21" s="19"/>
      <c r="AG21" s="21">
        <f>E21+H21+K21+N21+Q21+T21+W21+Z21+AC21+AF21</f>
        <v>9</v>
      </c>
      <c r="AH21" s="22">
        <f>'9.Spieltag'!AJ17</f>
        <v>89</v>
      </c>
      <c r="AI21" s="29">
        <f>'9.Spieltag'!AK17</f>
        <v>12</v>
      </c>
      <c r="AJ21" s="24">
        <f>AG21+AH21</f>
        <v>98</v>
      </c>
      <c r="AK21" s="25">
        <f>RANK(AJ21,$AJ$8:$AJ$27)</f>
        <v>13</v>
      </c>
      <c r="AL21" s="1"/>
    </row>
    <row r="22" spans="1:38" ht="24.9" customHeight="1" thickBot="1">
      <c r="A22" s="29">
        <f>AK22</f>
        <v>15</v>
      </c>
      <c r="B22" s="21" t="s">
        <v>73</v>
      </c>
      <c r="C22" s="17" t="s">
        <v>74</v>
      </c>
      <c r="D22" s="18" t="s">
        <v>19</v>
      </c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74</v>
      </c>
      <c r="G22" s="18" t="s">
        <v>19</v>
      </c>
      <c r="H22" s="19">
        <f>IF(OR(EXACT($F$7,F22)*(EXACT($G$7,G22)))=TRUE,$AO$9,IF(($G$7-$F$7=G22-F22),$AO$8,IF(OR(EXACT($F$7&gt;$G$7,F22&gt;G22)*EXACT($F$7=$G$7,F22=G22)*EXACT($F$7&lt;$G$7,F22&lt;G22)),$AO$7,0)))</f>
        <v>0</v>
      </c>
      <c r="I22" s="17" t="s">
        <v>19</v>
      </c>
      <c r="J22" s="18" t="s">
        <v>74</v>
      </c>
      <c r="K22" s="19">
        <f>IF(OR(EXACT($I$7,I22)*(EXACT($J$7,J22)))=TRUE,$AO$9,IF(($J$7-$I$7=J22-I22),$AO$8,IF(OR(EXACT($I$7&gt;$J$7,I22&gt;J22)*EXACT($I$7=$J$7,I22=J22)*EXACT($I$7&lt;$J$7,I22&lt;J22)),$AO$7,0)))</f>
        <v>0</v>
      </c>
      <c r="L22" s="17" t="s">
        <v>74</v>
      </c>
      <c r="M22" s="18" t="s">
        <v>2</v>
      </c>
      <c r="N22" s="66">
        <f>IF(OR(EXACT($L$7,L22)*(EXACT($M$7,M22)))=TRUE,$AO$9,IF(($M$7-$L$7=M22-L22),$AO$8,IF(OR(EXACT($L$7&gt;$M$7,L22&gt;M22)*EXACT($L$7=$M$7,L22=M22)*EXACT($L$7&lt;$M$7,L22&lt;M22)),$AO$7,0)))</f>
        <v>0</v>
      </c>
      <c r="O22" s="17" t="s">
        <v>74</v>
      </c>
      <c r="P22" s="18" t="s">
        <v>19</v>
      </c>
      <c r="Q22" s="19">
        <f>IF(OR(EXACT($O$7,O22)*(EXACT($P$7,P22)))=TRUE,$AO$9,IF(($P$7-$O$7=P22-O22),$AO$8,IF(OR(EXACT($O$7&gt;$P$7,O22&gt;P22)*EXACT($O$7=$P$7,O22=P22)*EXACT($O$7&lt;$P$7,O22&lt;P22)),$AO$7,0)))</f>
        <v>0</v>
      </c>
      <c r="R22" s="17" t="s">
        <v>19</v>
      </c>
      <c r="S22" s="18" t="s">
        <v>19</v>
      </c>
      <c r="T22" s="19" t="str">
        <f>IF(OR(EXACT($R$7,R22)*(EXACT($S$7,S22)))=TRUE,$AO$9,IF(($S$7-$R$7=S22-R22),$AO$8,IF(OR(EXACT($R$7&gt;$S$7,R22&gt;S22)*EXACT($R$7=$S$7,R22=S22)*EXACT($R$7&lt;$S$7,R22&lt;S22)),$AO$7,0)))</f>
        <v>3</v>
      </c>
      <c r="U22" s="17" t="s">
        <v>19</v>
      </c>
      <c r="V22" s="18" t="s">
        <v>74</v>
      </c>
      <c r="W22" s="66">
        <f>IF(OR(EXACT($U$7,U22)*(EXACT($V$7,V22)))=TRUE,$AO$9,IF(($V$7-$U$7=V22-U22),$AO$8,IF(OR(EXACT($U$7&gt;$V$7,U22&gt;V22)*EXACT($U$7=$V$7,U22=V22)*EXACT($U$7&lt;$V$7,U22&lt;V22)),$AO$7,0)))</f>
        <v>0</v>
      </c>
      <c r="X22" s="17" t="s">
        <v>74</v>
      </c>
      <c r="Y22" s="18" t="s">
        <v>2</v>
      </c>
      <c r="Z22" s="85">
        <f>IF(OR(EXACT($X$7,X22)*(EXACT($Y$7,Y22)))=TRUE,$AO$9,IF(($Y$7-$X$7=Y22-X22),$AO$8,IF(OR(EXACT($X$7&gt;$Y$7,X22&gt;Y22)*EXACT($X$7=$Y$7,X22=Y22)*EXACT($X$7&lt;$Y$7,X22&lt;Y22)),$AO$7,0)))*2</f>
        <v>4</v>
      </c>
      <c r="AA22" s="17" t="s">
        <v>19</v>
      </c>
      <c r="AB22" s="18" t="s">
        <v>74</v>
      </c>
      <c r="AC22" s="19" t="str">
        <f>IF(OR(EXACT($AA$7,AA22)*(EXACT($AB$7,AB22)))=TRUE,$AO$9,IF(($AB$7-$AA$7=AB22-AA22),$AO$8,IF(OR(EXACT($AA$7&gt;$AB$7,AA22&gt;AB22)*EXACT($AA$7=$AB$7,AA22=AB22)*EXACT($AA$7&lt;$AB$7,AA22&lt;AB22)),$AO$7,0)))</f>
        <v>2</v>
      </c>
      <c r="AD22" s="28"/>
      <c r="AE22" s="26"/>
      <c r="AF22" s="19"/>
      <c r="AG22" s="21">
        <f>E22+H22+K22+N22+Q22+T22+W22+Z22+AC22+AF22</f>
        <v>9</v>
      </c>
      <c r="AH22" s="22">
        <f>'9.Spieltag'!AJ27</f>
        <v>84</v>
      </c>
      <c r="AI22" s="29">
        <f>'9.Spieltag'!AK27</f>
        <v>15</v>
      </c>
      <c r="AJ22" s="24">
        <f>AG22+AH22</f>
        <v>93</v>
      </c>
      <c r="AK22" s="25">
        <f>RANK(AJ22,$AJ$8:$AJ$27)</f>
        <v>15</v>
      </c>
      <c r="AL22" s="1"/>
    </row>
    <row r="23" spans="1:38" ht="24.9" customHeight="1" thickBot="1">
      <c r="A23" s="29">
        <f>AK23</f>
        <v>16</v>
      </c>
      <c r="B23" s="21" t="s">
        <v>96</v>
      </c>
      <c r="C23" s="17" t="s">
        <v>74</v>
      </c>
      <c r="D23" s="18" t="s">
        <v>2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76</v>
      </c>
      <c r="G23" s="18" t="s">
        <v>74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19</v>
      </c>
      <c r="J23" s="18" t="s">
        <v>74</v>
      </c>
      <c r="K23" s="19">
        <f>IF(OR(EXACT($I$7,I23)*(EXACT($J$7,J23)))=TRUE,$AO$9,IF(($J$7-$I$7=J23-I23),$AO$8,IF(OR(EXACT($I$7&gt;$J$7,I23&gt;J23)*EXACT($I$7=$J$7,I23=J23)*EXACT($I$7&lt;$J$7,I23&lt;J23)),$AO$7,0)))</f>
        <v>0</v>
      </c>
      <c r="L23" s="17" t="s">
        <v>74</v>
      </c>
      <c r="M23" s="18" t="s">
        <v>2</v>
      </c>
      <c r="N23" s="66">
        <f>IF(OR(EXACT($L$7,L23)*(EXACT($M$7,M23)))=TRUE,$AO$9,IF(($M$7-$L$7=M23-L23),$AO$8,IF(OR(EXACT($L$7&gt;$M$7,L23&gt;M23)*EXACT($L$7=$M$7,L23=M23)*EXACT($L$7&lt;$M$7,L23&lt;M23)),$AO$7,0)))</f>
        <v>0</v>
      </c>
      <c r="O23" s="17" t="s">
        <v>19</v>
      </c>
      <c r="P23" s="18" t="s">
        <v>2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77</v>
      </c>
      <c r="S23" s="18" t="s">
        <v>2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19</v>
      </c>
      <c r="V23" s="18" t="s">
        <v>19</v>
      </c>
      <c r="W23" s="66">
        <f>IF(OR(EXACT($U$7,U23)*(EXACT($V$7,V23)))=TRUE,$AO$9,IF(($V$7-$U$7=V23-U23),$AO$8,IF(OR(EXACT($U$7&gt;$V$7,U23&gt;V23)*EXACT($U$7=$V$7,U23=V23)*EXACT($U$7&lt;$V$7,U23&lt;V23)),$AO$7,0)))</f>
        <v>0</v>
      </c>
      <c r="X23" s="17" t="s">
        <v>74</v>
      </c>
      <c r="Y23" s="18" t="s">
        <v>76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2</v>
      </c>
      <c r="AB23" s="18" t="s">
        <v>74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5</v>
      </c>
      <c r="AD23" s="28"/>
      <c r="AE23" s="26"/>
      <c r="AF23" s="19"/>
      <c r="AG23" s="21">
        <f>E23+H23+K23+N23+Q23+T23+W23+Z23+AC23+AF23</f>
        <v>5</v>
      </c>
      <c r="AH23" s="22">
        <f>'9.Spieltag'!AJ22</f>
        <v>84</v>
      </c>
      <c r="AI23" s="29">
        <f>'9.Spieltag'!AK22</f>
        <v>15</v>
      </c>
      <c r="AJ23" s="24">
        <f>AG23+AH23</f>
        <v>89</v>
      </c>
      <c r="AK23" s="25">
        <f>RANK(AJ23,$AJ$8:$AJ$27)</f>
        <v>16</v>
      </c>
      <c r="AL23" s="1"/>
    </row>
    <row r="24" spans="1:38" ht="24.9" customHeight="1" thickBot="1">
      <c r="A24" s="29">
        <f>AK24</f>
        <v>17</v>
      </c>
      <c r="B24" s="21" t="s">
        <v>90</v>
      </c>
      <c r="C24" s="17" t="s">
        <v>19</v>
      </c>
      <c r="D24" s="18" t="s">
        <v>74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76</v>
      </c>
      <c r="G24" s="18" t="s">
        <v>19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2</v>
      </c>
      <c r="K24" s="19">
        <f>IF(OR(EXACT($I$7,I24)*(EXACT($J$7,J24)))=TRUE,$AO$9,IF(($J$7-$I$7=J24-I24),$AO$8,IF(OR(EXACT($I$7&gt;$J$7,I24&gt;J24)*EXACT($I$7=$J$7,I24=J24)*EXACT($I$7&lt;$J$7,I24&lt;J24)),$AO$7,0)))</f>
        <v>0</v>
      </c>
      <c r="L24" s="17" t="s">
        <v>19</v>
      </c>
      <c r="M24" s="18" t="s">
        <v>19</v>
      </c>
      <c r="N24" s="66" t="str">
        <f>IF(OR(EXACT($L$7,L24)*(EXACT($M$7,M24)))=TRUE,$AO$9,IF(($M$7-$L$7=M24-L24),$AO$8,IF(OR(EXACT($L$7&gt;$M$7,L24&gt;M24)*EXACT($L$7=$M$7,L24=M24)*EXACT($L$7&lt;$M$7,L24&lt;M24)),$AO$7,0)))</f>
        <v>3</v>
      </c>
      <c r="O24" s="17" t="s">
        <v>19</v>
      </c>
      <c r="P24" s="18" t="s">
        <v>19</v>
      </c>
      <c r="Q24" s="19" t="str">
        <f>IF(OR(EXACT($O$7,O24)*(EXACT($P$7,P24)))=TRUE,$AO$9,IF(($P$7-$O$7=P24-O24),$AO$8,IF(OR(EXACT($O$7&gt;$P$7,O24&gt;P24)*EXACT($O$7=$P$7,O24=P24)*EXACT($O$7&lt;$P$7,O24&lt;P24)),$AO$7,0)))</f>
        <v>5</v>
      </c>
      <c r="R24" s="17" t="s">
        <v>19</v>
      </c>
      <c r="S24" s="18" t="s">
        <v>74</v>
      </c>
      <c r="T24" s="19">
        <f>IF(OR(EXACT($R$7,R24)*(EXACT($S$7,S24)))=TRUE,$AO$9,IF(($S$7-$R$7=S24-R24),$AO$8,IF(OR(EXACT($R$7&gt;$S$7,R24&gt;S24)*EXACT($R$7=$S$7,R24=S24)*EXACT($R$7&lt;$S$7,R24&lt;S24)),$AO$7,0)))</f>
        <v>0</v>
      </c>
      <c r="U24" s="17" t="s">
        <v>74</v>
      </c>
      <c r="V24" s="18" t="s">
        <v>2</v>
      </c>
      <c r="W24" s="66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74</v>
      </c>
      <c r="Y24" s="18" t="s">
        <v>76</v>
      </c>
      <c r="Z24" s="85">
        <f>IF(OR(EXACT($X$7,X24)*(EXACT($Y$7,Y24)))=TRUE,$AO$9,IF(($Y$7-$X$7=Y24-X24),$AO$8,IF(OR(EXACT($X$7&gt;$Y$7,X24&gt;Y24)*EXACT($X$7=$Y$7,X24=Y24)*EXACT($X$7&lt;$Y$7,X24&lt;Y24)),$AO$7,0)))*2*2</f>
        <v>0</v>
      </c>
      <c r="AA24" s="17" t="s">
        <v>19</v>
      </c>
      <c r="AB24" s="18" t="s">
        <v>76</v>
      </c>
      <c r="AC24" s="19" t="str">
        <f>IF(OR(EXACT($AA$7,AA24)*(EXACT($AB$7,AB24)))=TRUE,$AO$9,IF(($AB$7-$AA$7=AB24-AA24),$AO$8,IF(OR(EXACT($AA$7&gt;$AB$7,AA24&gt;AB24)*EXACT($AA$7=$AB$7,AA24=AB24)*EXACT($AA$7&lt;$AB$7,AA24&lt;AB24)),$AO$7,0)))</f>
        <v>3</v>
      </c>
      <c r="AD24" s="28"/>
      <c r="AE24" s="26"/>
      <c r="AF24" s="19"/>
      <c r="AG24" s="21">
        <f>E24+H24+K24+N24+Q24+T24+W24+Z24+AC24+AF24</f>
        <v>15</v>
      </c>
      <c r="AH24" s="22">
        <f>'9.Spieltag'!AJ9</f>
        <v>73</v>
      </c>
      <c r="AI24" s="29">
        <f>'9.Spieltag'!AK9</f>
        <v>18</v>
      </c>
      <c r="AJ24" s="24">
        <f>AG24+AH24</f>
        <v>88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94</v>
      </c>
      <c r="C25" s="17"/>
      <c r="D25" s="18"/>
      <c r="E25" s="19"/>
      <c r="F25" s="17" t="s">
        <v>76</v>
      </c>
      <c r="G25" s="18" t="s">
        <v>74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19</v>
      </c>
      <c r="J25" s="18" t="s">
        <v>76</v>
      </c>
      <c r="K25" s="19">
        <f>IF(OR(EXACT($I$7,I25)*(EXACT($J$7,J25)))=TRUE,$AO$9,IF(($J$7-$I$7=J25-I25),$AO$8,IF(OR(EXACT($I$7&gt;$J$7,I25&gt;J25)*EXACT($I$7=$J$7,I25=J25)*EXACT($I$7&lt;$J$7,I25&lt;J25)),$AO$7,0)))</f>
        <v>0</v>
      </c>
      <c r="L25" s="17" t="s">
        <v>74</v>
      </c>
      <c r="M25" s="18" t="s">
        <v>2</v>
      </c>
      <c r="N25" s="66">
        <f>IF(OR(EXACT($L$7,L25)*(EXACT($M$7,M25)))=TRUE,$AO$9,IF(($M$7-$L$7=M25-L25),$AO$8,IF(OR(EXACT($L$7&gt;$M$7,L25&gt;M25)*EXACT($L$7=$M$7,L25=M25)*EXACT($L$7&lt;$M$7,L25&lt;M25)),$AO$7,0)))</f>
        <v>0</v>
      </c>
      <c r="O25" s="17" t="s">
        <v>76</v>
      </c>
      <c r="P25" s="18" t="s">
        <v>2</v>
      </c>
      <c r="Q25" s="19">
        <f>IF(OR(EXACT($O$7,O25)*(EXACT($P$7,P25)))=TRUE,$AO$9,IF(($P$7-$O$7=P25-O25),$AO$8,IF(OR(EXACT($O$7&gt;$P$7,O25&gt;P25)*EXACT($O$7=$P$7,O25=P25)*EXACT($O$7&lt;$P$7,O25&lt;P25)),$AO$7,0)))</f>
        <v>0</v>
      </c>
      <c r="R25" s="17" t="s">
        <v>2</v>
      </c>
      <c r="S25" s="18" t="s">
        <v>19</v>
      </c>
      <c r="T25" s="19">
        <f>IF(OR(EXACT($R$7,R25)*(EXACT($S$7,S25)))=TRUE,$AO$9,IF(($S$7-$R$7=S25-R25),$AO$8,IF(OR(EXACT($R$7&gt;$S$7,R25&gt;S25)*EXACT($R$7=$S$7,R25=S25)*EXACT($R$7&lt;$S$7,R25&lt;S25)),$AO$7,0)))</f>
        <v>0</v>
      </c>
      <c r="U25" s="17" t="s">
        <v>74</v>
      </c>
      <c r="V25" s="18" t="s">
        <v>74</v>
      </c>
      <c r="W25" s="66">
        <f>IF(OR(EXACT($U$7,U25)*(EXACT($V$7,V25)))=TRUE,$AO$9,IF(($V$7-$U$7=V25-U25),$AO$8,IF(OR(EXACT($U$7&gt;$V$7,U25&gt;V25)*EXACT($U$7=$V$7,U25=V25)*EXACT($U$7&lt;$V$7,U25&lt;V25)),$AO$7,0)))</f>
        <v>0</v>
      </c>
      <c r="X25" s="17" t="s">
        <v>74</v>
      </c>
      <c r="Y25" s="18" t="s">
        <v>74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19</v>
      </c>
      <c r="AB25" s="18" t="s">
        <v>74</v>
      </c>
      <c r="AC25" s="19" t="str">
        <f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>E25+H25+K25+N25+Q25+T25+W25+Z25+AC25+AF25</f>
        <v>2</v>
      </c>
      <c r="AH25" s="22">
        <f>'9.Spieltag'!AJ23</f>
        <v>75</v>
      </c>
      <c r="AI25" s="29">
        <f>'9.Spieltag'!AK23</f>
        <v>17</v>
      </c>
      <c r="AJ25" s="24">
        <f>AG25+AH25</f>
        <v>77</v>
      </c>
      <c r="AK25" s="25">
        <f>RANK(AJ25,$AJ$8:$AJ$27)</f>
        <v>18</v>
      </c>
      <c r="AL25" s="1"/>
    </row>
    <row r="26" spans="1:38" ht="28.2" customHeight="1" thickBot="1">
      <c r="A26" s="29">
        <f>AK26</f>
        <v>19</v>
      </c>
      <c r="B26" s="21" t="s">
        <v>84</v>
      </c>
      <c r="C26" s="17"/>
      <c r="D26" s="18"/>
      <c r="E26" s="19"/>
      <c r="F26" s="17" t="s">
        <v>76</v>
      </c>
      <c r="G26" s="18" t="s">
        <v>19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74</v>
      </c>
      <c r="J26" s="18" t="s">
        <v>2</v>
      </c>
      <c r="K26" s="19">
        <f>IF(OR(EXACT($I$7,I26)*(EXACT($J$7,J26)))=TRUE,$AO$9,IF(($J$7-$I$7=J26-I26),$AO$8,IF(OR(EXACT($I$7&gt;$J$7,I26&gt;J26)*EXACT($I$7=$J$7,I26=J26)*EXACT($I$7&lt;$J$7,I26&lt;J26)),$AO$7,0)))</f>
        <v>0</v>
      </c>
      <c r="L26" s="17" t="s">
        <v>74</v>
      </c>
      <c r="M26" s="18" t="s">
        <v>2</v>
      </c>
      <c r="N26" s="66">
        <f>IF(OR(EXACT($L$7,L26)*(EXACT($M$7,M26)))=TRUE,$AO$9,IF(($M$7-$L$7=M26-L26),$AO$8,IF(OR(EXACT($L$7&gt;$M$7,L26&gt;M26)*EXACT($L$7=$M$7,L26=M26)*EXACT($L$7&lt;$M$7,L26&lt;M26)),$AO$7,0)))</f>
        <v>0</v>
      </c>
      <c r="O26" s="17" t="s">
        <v>74</v>
      </c>
      <c r="P26" s="18" t="s">
        <v>2</v>
      </c>
      <c r="Q26" s="19">
        <f>IF(OR(EXACT($O$7,O26)*(EXACT($P$7,P26)))=TRUE,$AO$9,IF(($P$7-$O$7=P26-O26),$AO$8,IF(OR(EXACT($O$7&gt;$P$7,O26&gt;P26)*EXACT($O$7=$P$7,O26=P26)*EXACT($O$7&lt;$P$7,O26&lt;P26)),$AO$7,0)))</f>
        <v>0</v>
      </c>
      <c r="R26" s="17" t="s">
        <v>19</v>
      </c>
      <c r="S26" s="18" t="s">
        <v>76</v>
      </c>
      <c r="T26" s="19">
        <f>IF(OR(EXACT($R$7,R26)*(EXACT($S$7,S26)))=TRUE,$AO$9,IF(($S$7-$R$7=S26-R26),$AO$8,IF(OR(EXACT($R$7&gt;$S$7,R26&gt;S26)*EXACT($R$7=$S$7,R26=S26)*EXACT($R$7&lt;$S$7,R26&lt;S26)),$AO$7,0)))</f>
        <v>0</v>
      </c>
      <c r="U26" s="17" t="s">
        <v>19</v>
      </c>
      <c r="V26" s="18" t="s">
        <v>19</v>
      </c>
      <c r="W26" s="66">
        <f>IF(OR(EXACT($U$7,U26)*(EXACT($V$7,V26)))=TRUE,$AO$9,IF(($V$7-$U$7=V26-U26),$AO$8,IF(OR(EXACT($U$7&gt;$V$7,U26&gt;V26)*EXACT($U$7=$V$7,U26=V26)*EXACT($U$7&lt;$V$7,U26&lt;V26)),$AO$7,0)))</f>
        <v>0</v>
      </c>
      <c r="X26" s="17" t="s">
        <v>19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2</v>
      </c>
      <c r="AB26" s="18" t="s">
        <v>74</v>
      </c>
      <c r="AC26" s="19" t="str">
        <f>IF(OR(EXACT($AA$7,AA26)*(EXACT($AB$7,AB26)))=TRUE,$AO$9,IF(($AB$7-$AA$7=AB26-AA26),$AO$8,IF(OR(EXACT($AA$7&gt;$AB$7,AA26&gt;AB26)*EXACT($AA$7=$AB$7,AA26=AB26)*EXACT($AA$7&lt;$AB$7,AA26&lt;AB26)),$AO$7,0)))</f>
        <v>5</v>
      </c>
      <c r="AD26" s="28"/>
      <c r="AE26" s="26"/>
      <c r="AF26" s="19"/>
      <c r="AG26" s="21">
        <f>E26+H26+K26+N26+Q26+T26+W26+Z26+AC26+AF26</f>
        <v>5</v>
      </c>
      <c r="AH26" s="22">
        <f>'9.Spieltag'!AJ18</f>
        <v>69</v>
      </c>
      <c r="AI26" s="29">
        <f>'9.Spieltag'!AK18</f>
        <v>19</v>
      </c>
      <c r="AJ26" s="24">
        <f>AG26+AH26</f>
        <v>74</v>
      </c>
      <c r="AK26" s="25">
        <f>RANK(AJ26,$AJ$8:$AJ$27)</f>
        <v>19</v>
      </c>
      <c r="AL26" s="1"/>
    </row>
    <row r="27" spans="1:38" ht="28.2" customHeight="1" thickBot="1">
      <c r="A27" s="29">
        <f>AK27</f>
        <v>19</v>
      </c>
      <c r="B27" s="21" t="s">
        <v>92</v>
      </c>
      <c r="C27" s="17" t="s">
        <v>19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 t="str">
        <f>IF(OR(EXACT($F$7,F27)*(EXACT($G$7,G27)))=TRUE,$AO$9,IF(($G$7-$F$7=G27-F27),$AO$8,IF(OR(EXACT($F$7&gt;$G$7,F27&gt;G27)*EXACT($F$7=$G$7,F27=G27)*EXACT($F$7&lt;$G$7,F27&lt;G27)),$AO$7,0)))</f>
        <v>5</v>
      </c>
      <c r="I27" s="17" t="s">
        <v>74</v>
      </c>
      <c r="J27" s="18" t="s">
        <v>2</v>
      </c>
      <c r="K27" s="19">
        <f>IF(OR(EXACT($I$7,I27)*(EXACT($J$7,J27)))=TRUE,$AO$9,IF(($J$7-$I$7=J27-I27),$AO$8,IF(OR(EXACT($I$7&gt;$J$7,I27&gt;J27)*EXACT($I$7=$J$7,I27=J27)*EXACT($I$7&lt;$J$7,I27&lt;J27)),$AO$7,0)))</f>
        <v>0</v>
      </c>
      <c r="L27" s="17" t="s">
        <v>74</v>
      </c>
      <c r="M27" s="18" t="s">
        <v>77</v>
      </c>
      <c r="N27" s="66">
        <f>IF(OR(EXACT($L$7,L27)*(EXACT($M$7,M27)))=TRUE,$AO$9,IF(($M$7-$L$7=M27-L27),$AO$8,IF(OR(EXACT($L$7&gt;$M$7,L27&gt;M27)*EXACT($L$7=$M$7,L27=M27)*EXACT($L$7&lt;$M$7,L27&lt;M27)),$AO$7,0)))</f>
        <v>0</v>
      </c>
      <c r="O27" s="17" t="s">
        <v>74</v>
      </c>
      <c r="P27" s="18" t="s">
        <v>19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>
        <f>IF(OR(EXACT($R$7,R27)*(EXACT($S$7,S27)))=TRUE,$AO$9,IF(($S$7-$R$7=S27-R27),$AO$8,IF(OR(EXACT($R$7&gt;$S$7,R27&gt;S27)*EXACT($R$7=$S$7,R27=S27)*EXACT($R$7&lt;$S$7,R27&lt;S27)),$AO$7,0)))</f>
        <v>0</v>
      </c>
      <c r="U27" s="17" t="s">
        <v>74</v>
      </c>
      <c r="V27" s="18" t="s">
        <v>77</v>
      </c>
      <c r="W27" s="66" t="str">
        <f>IF(OR(EXACT($U$7,U27)*(EXACT($V$7,V27)))=TRUE,$AO$9,IF(($V$7-$U$7=V27-U27),$AO$8,IF(OR(EXACT($U$7&gt;$V$7,U27&gt;V27)*EXACT($U$7=$V$7,U27=V27)*EXACT($U$7&lt;$V$7,U27&lt;V27)),$AO$7,0)))</f>
        <v>2</v>
      </c>
      <c r="X27" s="17" t="s">
        <v>19</v>
      </c>
      <c r="Y27" s="18" t="s">
        <v>74</v>
      </c>
      <c r="Z27" s="85">
        <f>IF(OR(EXACT($X$7,X27)*(EXACT($Y$7,Y27)))=TRUE,$AO$9,IF(($Y$7-$X$7=Y27-X27),$AO$8,IF(OR(EXACT($X$7&gt;$Y$7,X27&gt;Y27)*EXACT($X$7=$Y$7,X27=Y27)*EXACT($X$7&lt;$Y$7,X27&lt;Y27)),$AO$7,0)))*2*2</f>
        <v>0</v>
      </c>
      <c r="AA27" s="17" t="s">
        <v>74</v>
      </c>
      <c r="AB27" s="18" t="s">
        <v>19</v>
      </c>
      <c r="AC27" s="19">
        <f>IF(OR(EXACT($AA$7,AA27)*(EXACT($AB$7,AB27)))=TRUE,$AO$9,IF(($AB$7-$AA$7=AB27-AA27),$AO$8,IF(OR(EXACT($AA$7&gt;$AB$7,AA27&gt;AB27)*EXACT($AA$7=$AB$7,AA27=AB27)*EXACT($AA$7&lt;$AB$7,AA27&lt;AB27)),$AO$7,0)))</f>
        <v>0</v>
      </c>
      <c r="AD27" s="28"/>
      <c r="AE27" s="26"/>
      <c r="AF27" s="19"/>
      <c r="AG27" s="21">
        <f>E27+H27+K27+N27+Q27+T27+W27+Z27+AC27+AF27</f>
        <v>9</v>
      </c>
      <c r="AH27" s="22">
        <f>'9.Spieltag'!AJ24</f>
        <v>65</v>
      </c>
      <c r="AI27" s="29">
        <f>'9.Spieltag'!AK24</f>
        <v>20</v>
      </c>
      <c r="AJ27" s="24">
        <f>AG27+AH27</f>
        <v>74</v>
      </c>
      <c r="AK27" s="25">
        <f>RANK(AJ27,$AJ$8:$AJ$27)</f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U4 R4 AA4 I6 C6 L6 O6 C4 F6 I4 O4 R6 F4 U6 L4 X6 J1:K1 X4 AA6">
    <cfRule type="cellIs" dxfId="11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3">
      <formula>($AG8&gt;40)</formula>
    </cfRule>
  </conditionalFormatting>
  <conditionalFormatting sqref="A31:A1048576 A1:A3 A5:A26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5" priority="1005" rank="3"/>
  </conditionalFormatting>
  <conditionalFormatting sqref="AI8:AI26">
    <cfRule type="colorScale" priority="13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'10.Spieltag'!AJ8</f>
        <v>150</v>
      </c>
      <c r="AI8" s="29">
        <f>'10.Spieltag'!AK8</f>
        <v>1</v>
      </c>
      <c r="AJ8" s="24">
        <f t="shared" ref="AJ8" si="11">AG8+AH8</f>
        <v>195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'10.Spieltag'!AJ9</f>
        <v>130</v>
      </c>
      <c r="AI9" s="29">
        <f>'10.Spieltag'!AK9</f>
        <v>2</v>
      </c>
      <c r="AJ9" s="24">
        <f t="shared" ref="AJ9:AJ25" si="23">AG9+AH9</f>
        <v>175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'10.Spieltag'!AJ10</f>
        <v>130</v>
      </c>
      <c r="AI10" s="29">
        <f>'10.Spieltag'!AK10</f>
        <v>2</v>
      </c>
      <c r="AJ10" s="24">
        <f t="shared" si="23"/>
        <v>175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'10.Spieltag'!AJ11</f>
        <v>129</v>
      </c>
      <c r="AI11" s="29">
        <f>'10.Spieltag'!AK11</f>
        <v>4</v>
      </c>
      <c r="AJ11" s="24">
        <f t="shared" si="23"/>
        <v>174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'10.Spieltag'!AJ12</f>
        <v>127</v>
      </c>
      <c r="AI12" s="29">
        <f>'10.Spieltag'!AK12</f>
        <v>5</v>
      </c>
      <c r="AJ12" s="24">
        <f t="shared" si="23"/>
        <v>172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'10.Spieltag'!AJ13</f>
        <v>126</v>
      </c>
      <c r="AI13" s="29">
        <f>'10.Spieltag'!AK13</f>
        <v>6</v>
      </c>
      <c r="AJ13" s="24">
        <f t="shared" si="23"/>
        <v>171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'10.Spieltag'!AJ14</f>
        <v>110</v>
      </c>
      <c r="AI14" s="29">
        <f>'10.Spieltag'!AK14</f>
        <v>7</v>
      </c>
      <c r="AJ14" s="24">
        <f t="shared" si="23"/>
        <v>155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'10.Spieltag'!AJ15</f>
        <v>109</v>
      </c>
      <c r="AI15" s="29">
        <f>'10.Spieltag'!AK15</f>
        <v>8</v>
      </c>
      <c r="AJ15" s="24">
        <f t="shared" si="23"/>
        <v>154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'10.Spieltag'!AJ16</f>
        <v>107</v>
      </c>
      <c r="AI16" s="29">
        <f>'10.Spieltag'!AK16</f>
        <v>9</v>
      </c>
      <c r="AJ16" s="24">
        <f t="shared" si="23"/>
        <v>152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'10.Spieltag'!AJ17</f>
        <v>107</v>
      </c>
      <c r="AI17" s="29">
        <f>'10.Spieltag'!AK17</f>
        <v>9</v>
      </c>
      <c r="AJ17" s="24">
        <f t="shared" si="23"/>
        <v>152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'10.Spieltag'!AJ18</f>
        <v>101</v>
      </c>
      <c r="AI18" s="29">
        <f>'10.Spieltag'!AK18</f>
        <v>11</v>
      </c>
      <c r="AJ18" s="24">
        <f t="shared" si="23"/>
        <v>146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'10.Spieltag'!AJ19</f>
        <v>100</v>
      </c>
      <c r="AI19" s="29">
        <f>'10.Spieltag'!AK19</f>
        <v>12</v>
      </c>
      <c r="AJ19" s="24">
        <f t="shared" si="23"/>
        <v>145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'10.Spieltag'!AJ20</f>
        <v>98</v>
      </c>
      <c r="AI20" s="29">
        <f>'10.Spieltag'!AK20</f>
        <v>13</v>
      </c>
      <c r="AJ20" s="24">
        <f t="shared" si="23"/>
        <v>143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'10.Spieltag'!AJ21</f>
        <v>98</v>
      </c>
      <c r="AI21" s="29">
        <f>'10.Spieltag'!AK21</f>
        <v>13</v>
      </c>
      <c r="AJ21" s="24">
        <f t="shared" si="23"/>
        <v>143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'10.Spieltag'!AJ22</f>
        <v>93</v>
      </c>
      <c r="AI22" s="29">
        <f>'10.Spieltag'!AK22</f>
        <v>15</v>
      </c>
      <c r="AJ22" s="24">
        <f t="shared" si="23"/>
        <v>138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'10.Spieltag'!AJ23</f>
        <v>89</v>
      </c>
      <c r="AI23" s="29">
        <f>'10.Spieltag'!AK23</f>
        <v>16</v>
      </c>
      <c r="AJ23" s="24">
        <f t="shared" si="23"/>
        <v>134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'10.Spieltag'!AJ24</f>
        <v>88</v>
      </c>
      <c r="AI24" s="29">
        <f>'10.Spieltag'!AK24</f>
        <v>17</v>
      </c>
      <c r="AJ24" s="24">
        <f t="shared" si="23"/>
        <v>133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'10.Spieltag'!AJ25</f>
        <v>77</v>
      </c>
      <c r="AI25" s="29">
        <f>'10.Spieltag'!AK25</f>
        <v>18</v>
      </c>
      <c r="AJ25" s="24">
        <f t="shared" si="23"/>
        <v>122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'10.Spieltag'!AJ26</f>
        <v>74</v>
      </c>
      <c r="AI26" s="29">
        <f>'10.Spieltag'!AK26</f>
        <v>19</v>
      </c>
      <c r="AJ26" s="24">
        <f t="shared" ref="AJ26" si="25">AG26+AH26</f>
        <v>119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'10.Spieltag'!AJ27</f>
        <v>74</v>
      </c>
      <c r="AI27" s="29">
        <f>'10.Spieltag'!AK27</f>
        <v>19</v>
      </c>
      <c r="AJ27" s="24">
        <f t="shared" ref="AJ27" si="28">AG27+AH27</f>
        <v>119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1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1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3">
      <formula>($AG8&gt;40)</formula>
    </cfRule>
  </conditionalFormatting>
  <conditionalFormatting sqref="A31:A1048576 A1:A3 A5:A26">
    <cfRule type="colorScale" priority="9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11" priority="990" rank="3"/>
  </conditionalFormatting>
  <conditionalFormatting sqref="AI8:AI26">
    <cfRule type="colorScale" priority="13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'11.Spieltag'!AJ8</f>
        <v>195</v>
      </c>
      <c r="AI8" s="29">
        <f>'11.Spieltag'!AK8</f>
        <v>1</v>
      </c>
      <c r="AJ8" s="24">
        <f t="shared" ref="AJ8" si="11">AG8+AH8</f>
        <v>240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'11.Spieltag'!AJ9</f>
        <v>175</v>
      </c>
      <c r="AI9" s="29">
        <f>'11.Spieltag'!AK9</f>
        <v>2</v>
      </c>
      <c r="AJ9" s="24">
        <f t="shared" ref="AJ9:AJ25" si="23">AG9+AH9</f>
        <v>220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'11.Spieltag'!AJ10</f>
        <v>175</v>
      </c>
      <c r="AI10" s="29">
        <f>'11.Spieltag'!AK10</f>
        <v>2</v>
      </c>
      <c r="AJ10" s="24">
        <f t="shared" si="23"/>
        <v>220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'11.Spieltag'!AJ11</f>
        <v>174</v>
      </c>
      <c r="AI11" s="29">
        <f>'11.Spieltag'!AK11</f>
        <v>4</v>
      </c>
      <c r="AJ11" s="24">
        <f t="shared" si="23"/>
        <v>219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'11.Spieltag'!AJ12</f>
        <v>172</v>
      </c>
      <c r="AI12" s="29">
        <f>'11.Spieltag'!AK12</f>
        <v>5</v>
      </c>
      <c r="AJ12" s="24">
        <f t="shared" si="23"/>
        <v>217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'11.Spieltag'!AJ13</f>
        <v>171</v>
      </c>
      <c r="AI13" s="29">
        <f>'11.Spieltag'!AK13</f>
        <v>6</v>
      </c>
      <c r="AJ13" s="24">
        <f t="shared" si="23"/>
        <v>216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'11.Spieltag'!AJ14</f>
        <v>155</v>
      </c>
      <c r="AI14" s="29">
        <f>'11.Spieltag'!AK14</f>
        <v>7</v>
      </c>
      <c r="AJ14" s="24">
        <f t="shared" si="23"/>
        <v>200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'11.Spieltag'!AJ15</f>
        <v>154</v>
      </c>
      <c r="AI15" s="29">
        <f>'11.Spieltag'!AK15</f>
        <v>8</v>
      </c>
      <c r="AJ15" s="24">
        <f t="shared" si="23"/>
        <v>199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'11.Spieltag'!AJ16</f>
        <v>152</v>
      </c>
      <c r="AI16" s="29">
        <f>'11.Spieltag'!AK16</f>
        <v>9</v>
      </c>
      <c r="AJ16" s="24">
        <f t="shared" si="23"/>
        <v>197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'11.Spieltag'!AJ17</f>
        <v>152</v>
      </c>
      <c r="AI17" s="29">
        <f>'11.Spieltag'!AK17</f>
        <v>9</v>
      </c>
      <c r="AJ17" s="24">
        <f t="shared" si="23"/>
        <v>197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'11.Spieltag'!AJ18</f>
        <v>146</v>
      </c>
      <c r="AI18" s="29">
        <f>'11.Spieltag'!AK18</f>
        <v>11</v>
      </c>
      <c r="AJ18" s="24">
        <f t="shared" si="23"/>
        <v>191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'11.Spieltag'!AJ19</f>
        <v>145</v>
      </c>
      <c r="AI19" s="29">
        <f>'11.Spieltag'!AK19</f>
        <v>12</v>
      </c>
      <c r="AJ19" s="24">
        <f t="shared" si="23"/>
        <v>190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'11.Spieltag'!AJ20</f>
        <v>143</v>
      </c>
      <c r="AI20" s="29">
        <f>'11.Spieltag'!AK20</f>
        <v>13</v>
      </c>
      <c r="AJ20" s="24">
        <f t="shared" si="23"/>
        <v>188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'11.Spieltag'!AJ21</f>
        <v>143</v>
      </c>
      <c r="AI21" s="29">
        <f>'11.Spieltag'!AK21</f>
        <v>13</v>
      </c>
      <c r="AJ21" s="24">
        <f t="shared" si="23"/>
        <v>188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'11.Spieltag'!AJ22</f>
        <v>138</v>
      </c>
      <c r="AI22" s="29">
        <f>'11.Spieltag'!AK22</f>
        <v>15</v>
      </c>
      <c r="AJ22" s="24">
        <f t="shared" si="23"/>
        <v>183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'11.Spieltag'!AJ23</f>
        <v>134</v>
      </c>
      <c r="AI23" s="29">
        <f>'11.Spieltag'!AK23</f>
        <v>16</v>
      </c>
      <c r="AJ23" s="24">
        <f t="shared" si="23"/>
        <v>179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'11.Spieltag'!AJ24</f>
        <v>133</v>
      </c>
      <c r="AI24" s="29">
        <f>'11.Spieltag'!AK24</f>
        <v>17</v>
      </c>
      <c r="AJ24" s="24">
        <f t="shared" si="23"/>
        <v>178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'11.Spieltag'!AJ25</f>
        <v>122</v>
      </c>
      <c r="AI25" s="29">
        <f>'11.Spieltag'!AK25</f>
        <v>18</v>
      </c>
      <c r="AJ25" s="24">
        <f t="shared" si="23"/>
        <v>167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'11.Spieltag'!AJ26</f>
        <v>119</v>
      </c>
      <c r="AI26" s="29">
        <f>'11.Spieltag'!AK26</f>
        <v>19</v>
      </c>
      <c r="AJ26" s="24">
        <f t="shared" ref="AJ26" si="25">AG26+AH26</f>
        <v>164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'11.Spieltag'!AJ27</f>
        <v>119</v>
      </c>
      <c r="AI27" s="29">
        <f>'11.Spieltag'!AK27</f>
        <v>19</v>
      </c>
      <c r="AJ27" s="24">
        <f t="shared" ref="AJ27" si="28">AG27+AH27</f>
        <v>164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8" priority="3">
      <formula>($AG8&gt;40)</formula>
    </cfRule>
  </conditionalFormatting>
  <conditionalFormatting sqref="A31:A1048576 A1:A3 A5:A26">
    <cfRule type="colorScale" priority="9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7" priority="975" rank="3"/>
  </conditionalFormatting>
  <conditionalFormatting sqref="AI8:AI26">
    <cfRule type="colorScale" priority="13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'12.Spieltag'!AJ8</f>
        <v>240</v>
      </c>
      <c r="AI8" s="29">
        <f>'12.Spieltag'!AK8</f>
        <v>1</v>
      </c>
      <c r="AJ8" s="24">
        <f t="shared" ref="AJ8" si="11">AG8+AH8</f>
        <v>285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'12.Spieltag'!AJ9</f>
        <v>220</v>
      </c>
      <c r="AI9" s="29">
        <f>'12.Spieltag'!AK9</f>
        <v>2</v>
      </c>
      <c r="AJ9" s="24">
        <f t="shared" ref="AJ9:AJ25" si="23">AG9+AH9</f>
        <v>265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'12.Spieltag'!AJ10</f>
        <v>220</v>
      </c>
      <c r="AI10" s="29">
        <f>'12.Spieltag'!AK10</f>
        <v>2</v>
      </c>
      <c r="AJ10" s="24">
        <f t="shared" si="23"/>
        <v>265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'12.Spieltag'!AJ11</f>
        <v>219</v>
      </c>
      <c r="AI11" s="29">
        <f>'12.Spieltag'!AK11</f>
        <v>4</v>
      </c>
      <c r="AJ11" s="24">
        <f t="shared" si="23"/>
        <v>264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'12.Spieltag'!AJ12</f>
        <v>217</v>
      </c>
      <c r="AI12" s="29">
        <f>'12.Spieltag'!AK12</f>
        <v>5</v>
      </c>
      <c r="AJ12" s="24">
        <f t="shared" si="23"/>
        <v>262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'12.Spieltag'!AJ13</f>
        <v>216</v>
      </c>
      <c r="AI13" s="29">
        <f>'12.Spieltag'!AK13</f>
        <v>6</v>
      </c>
      <c r="AJ13" s="24">
        <f t="shared" si="23"/>
        <v>261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'12.Spieltag'!AJ14</f>
        <v>200</v>
      </c>
      <c r="AI14" s="29">
        <f>'12.Spieltag'!AK14</f>
        <v>7</v>
      </c>
      <c r="AJ14" s="24">
        <f t="shared" si="23"/>
        <v>245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'12.Spieltag'!AJ15</f>
        <v>199</v>
      </c>
      <c r="AI15" s="29">
        <f>'12.Spieltag'!AK15</f>
        <v>8</v>
      </c>
      <c r="AJ15" s="24">
        <f t="shared" si="23"/>
        <v>244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'12.Spieltag'!AJ16</f>
        <v>197</v>
      </c>
      <c r="AI16" s="29">
        <f>'12.Spieltag'!AK16</f>
        <v>9</v>
      </c>
      <c r="AJ16" s="24">
        <f t="shared" si="23"/>
        <v>242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'12.Spieltag'!AJ17</f>
        <v>197</v>
      </c>
      <c r="AI17" s="29">
        <f>'12.Spieltag'!AK17</f>
        <v>9</v>
      </c>
      <c r="AJ17" s="24">
        <f t="shared" si="23"/>
        <v>242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'12.Spieltag'!AJ18</f>
        <v>191</v>
      </c>
      <c r="AI18" s="29">
        <f>'12.Spieltag'!AK18</f>
        <v>11</v>
      </c>
      <c r="AJ18" s="24">
        <f t="shared" si="23"/>
        <v>236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'12.Spieltag'!AJ19</f>
        <v>190</v>
      </c>
      <c r="AI19" s="29">
        <f>'12.Spieltag'!AK19</f>
        <v>12</v>
      </c>
      <c r="AJ19" s="24">
        <f t="shared" si="23"/>
        <v>235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'12.Spieltag'!AJ20</f>
        <v>188</v>
      </c>
      <c r="AI20" s="29">
        <f>'12.Spieltag'!AK20</f>
        <v>13</v>
      </c>
      <c r="AJ20" s="24">
        <f t="shared" si="23"/>
        <v>233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'12.Spieltag'!AJ21</f>
        <v>188</v>
      </c>
      <c r="AI21" s="29">
        <f>'12.Spieltag'!AK21</f>
        <v>13</v>
      </c>
      <c r="AJ21" s="24">
        <f t="shared" si="23"/>
        <v>233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'12.Spieltag'!AJ22</f>
        <v>183</v>
      </c>
      <c r="AI22" s="29">
        <f>'12.Spieltag'!AK22</f>
        <v>15</v>
      </c>
      <c r="AJ22" s="24">
        <f t="shared" si="23"/>
        <v>228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'12.Spieltag'!AJ23</f>
        <v>179</v>
      </c>
      <c r="AI23" s="29">
        <f>'12.Spieltag'!AK23</f>
        <v>16</v>
      </c>
      <c r="AJ23" s="24">
        <f t="shared" si="23"/>
        <v>224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'12.Spieltag'!AJ24</f>
        <v>178</v>
      </c>
      <c r="AI24" s="29">
        <f>'12.Spieltag'!AK24</f>
        <v>17</v>
      </c>
      <c r="AJ24" s="24">
        <f t="shared" si="23"/>
        <v>223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'12.Spieltag'!AJ25</f>
        <v>167</v>
      </c>
      <c r="AI25" s="29">
        <f>'12.Spieltag'!AK25</f>
        <v>18</v>
      </c>
      <c r="AJ25" s="24">
        <f t="shared" si="23"/>
        <v>212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'12.Spieltag'!AJ26</f>
        <v>164</v>
      </c>
      <c r="AI26" s="29">
        <f>'12.Spieltag'!AK26</f>
        <v>19</v>
      </c>
      <c r="AJ26" s="24">
        <f t="shared" ref="AJ26" si="25">AG26+AH26</f>
        <v>209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'12.Spieltag'!AJ27</f>
        <v>164</v>
      </c>
      <c r="AI27" s="29">
        <f>'12.Spieltag'!AK27</f>
        <v>19</v>
      </c>
      <c r="AJ27" s="24">
        <f t="shared" ref="AJ27" si="28">AG27+AH27</f>
        <v>209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0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4" priority="3">
      <formula>($AG8&gt;40)</formula>
    </cfRule>
  </conditionalFormatting>
  <conditionalFormatting sqref="A31:A1048576 A1:A3 A5:A26">
    <cfRule type="colorScale" priority="9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03" priority="960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Y3" sqref="Y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'13.Spieltag'!AJ8</f>
        <v>285</v>
      </c>
      <c r="AI8" s="29">
        <f>'13.Spieltag'!AK8</f>
        <v>1</v>
      </c>
      <c r="AJ8" s="24">
        <f t="shared" ref="AJ8" si="11">AG8+AH8</f>
        <v>330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'13.Spieltag'!AJ9</f>
        <v>265</v>
      </c>
      <c r="AI9" s="29">
        <f>'13.Spieltag'!AK9</f>
        <v>2</v>
      </c>
      <c r="AJ9" s="24">
        <f t="shared" ref="AJ9:AJ25" si="23">AG9+AH9</f>
        <v>310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'13.Spieltag'!AJ10</f>
        <v>265</v>
      </c>
      <c r="AI10" s="29">
        <f>'13.Spieltag'!AK10</f>
        <v>2</v>
      </c>
      <c r="AJ10" s="24">
        <f t="shared" si="23"/>
        <v>310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'13.Spieltag'!AJ11</f>
        <v>264</v>
      </c>
      <c r="AI11" s="29">
        <f>'13.Spieltag'!AK11</f>
        <v>4</v>
      </c>
      <c r="AJ11" s="24">
        <f t="shared" si="23"/>
        <v>309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'13.Spieltag'!AJ12</f>
        <v>262</v>
      </c>
      <c r="AI12" s="29">
        <f>'13.Spieltag'!AK12</f>
        <v>5</v>
      </c>
      <c r="AJ12" s="24">
        <f t="shared" si="23"/>
        <v>307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'13.Spieltag'!AJ13</f>
        <v>261</v>
      </c>
      <c r="AI13" s="29">
        <f>'13.Spieltag'!AK13</f>
        <v>6</v>
      </c>
      <c r="AJ13" s="24">
        <f t="shared" si="23"/>
        <v>306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'13.Spieltag'!AJ14</f>
        <v>245</v>
      </c>
      <c r="AI14" s="29">
        <f>'13.Spieltag'!AK14</f>
        <v>7</v>
      </c>
      <c r="AJ14" s="24">
        <f t="shared" si="23"/>
        <v>290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'13.Spieltag'!AJ15</f>
        <v>244</v>
      </c>
      <c r="AI15" s="29">
        <f>'13.Spieltag'!AK15</f>
        <v>8</v>
      </c>
      <c r="AJ15" s="24">
        <f t="shared" si="23"/>
        <v>289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'13.Spieltag'!AJ16</f>
        <v>242</v>
      </c>
      <c r="AI16" s="29">
        <f>'13.Spieltag'!AK16</f>
        <v>9</v>
      </c>
      <c r="AJ16" s="24">
        <f t="shared" si="23"/>
        <v>287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'13.Spieltag'!AJ17</f>
        <v>242</v>
      </c>
      <c r="AI17" s="29">
        <f>'13.Spieltag'!AK17</f>
        <v>9</v>
      </c>
      <c r="AJ17" s="24">
        <f t="shared" si="23"/>
        <v>287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'13.Spieltag'!AJ18</f>
        <v>236</v>
      </c>
      <c r="AI18" s="29">
        <f>'13.Spieltag'!AK18</f>
        <v>11</v>
      </c>
      <c r="AJ18" s="24">
        <f t="shared" si="23"/>
        <v>281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'13.Spieltag'!AJ19</f>
        <v>235</v>
      </c>
      <c r="AI19" s="29">
        <f>'13.Spieltag'!AK19</f>
        <v>12</v>
      </c>
      <c r="AJ19" s="24">
        <f t="shared" si="23"/>
        <v>280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'13.Spieltag'!AJ20</f>
        <v>233</v>
      </c>
      <c r="AI20" s="29">
        <f>'13.Spieltag'!AK20</f>
        <v>13</v>
      </c>
      <c r="AJ20" s="24">
        <f t="shared" si="23"/>
        <v>278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'13.Spieltag'!AJ21</f>
        <v>233</v>
      </c>
      <c r="AI21" s="29">
        <f>'13.Spieltag'!AK21</f>
        <v>13</v>
      </c>
      <c r="AJ21" s="24">
        <f t="shared" si="23"/>
        <v>278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'13.Spieltag'!AJ22</f>
        <v>228</v>
      </c>
      <c r="AI22" s="29">
        <f>'13.Spieltag'!AK22</f>
        <v>15</v>
      </c>
      <c r="AJ22" s="24">
        <f t="shared" si="23"/>
        <v>273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'13.Spieltag'!AJ23</f>
        <v>224</v>
      </c>
      <c r="AI23" s="29">
        <f>'13.Spieltag'!AK23</f>
        <v>16</v>
      </c>
      <c r="AJ23" s="24">
        <f t="shared" si="23"/>
        <v>269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'13.Spieltag'!AJ24</f>
        <v>223</v>
      </c>
      <c r="AI24" s="29">
        <f>'13.Spieltag'!AK24</f>
        <v>17</v>
      </c>
      <c r="AJ24" s="24">
        <f t="shared" si="23"/>
        <v>268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'13.Spieltag'!AJ25</f>
        <v>212</v>
      </c>
      <c r="AI25" s="29">
        <f>'13.Spieltag'!AK25</f>
        <v>18</v>
      </c>
      <c r="AJ25" s="24">
        <f t="shared" si="23"/>
        <v>257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'13.Spieltag'!AJ26</f>
        <v>209</v>
      </c>
      <c r="AI26" s="29">
        <f>'13.Spieltag'!AK26</f>
        <v>19</v>
      </c>
      <c r="AJ26" s="24">
        <f t="shared" ref="AJ26" si="25">AG26+AH26</f>
        <v>254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'13.Spieltag'!AJ27</f>
        <v>209</v>
      </c>
      <c r="AI27" s="29">
        <f>'13.Spieltag'!AK27</f>
        <v>19</v>
      </c>
      <c r="AJ27" s="24">
        <f t="shared" ref="AJ27" si="28">AG27+AH27</f>
        <v>254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0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0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0" priority="3">
      <formula>($AG8&gt;40)</formula>
    </cfRule>
  </conditionalFormatting>
  <conditionalFormatting sqref="A31:A1048576 A1:A3 A5:A26">
    <cfRule type="colorScale" priority="9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9" priority="945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59</v>
      </c>
      <c r="F1" s="68" t="s">
        <v>71</v>
      </c>
      <c r="I1" s="68" t="s">
        <v>58</v>
      </c>
      <c r="L1" s="68" t="s">
        <v>56</v>
      </c>
      <c r="O1" s="68" t="s">
        <v>13</v>
      </c>
      <c r="R1" s="68" t="s">
        <v>21</v>
      </c>
      <c r="U1" s="68" t="s">
        <v>11</v>
      </c>
      <c r="X1" s="68" t="s">
        <v>68</v>
      </c>
      <c r="AA1" s="68" t="s">
        <v>17</v>
      </c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C3" s="68" t="s">
        <v>15</v>
      </c>
      <c r="F3" s="68" t="s">
        <v>67</v>
      </c>
      <c r="I3" s="68" t="s">
        <v>69</v>
      </c>
      <c r="L3" s="68" t="s">
        <v>70</v>
      </c>
      <c r="O3" s="68" t="s">
        <v>14</v>
      </c>
      <c r="R3" s="68" t="s">
        <v>57</v>
      </c>
      <c r="U3" s="68" t="s">
        <v>18</v>
      </c>
      <c r="X3" s="68" t="s">
        <v>16</v>
      </c>
      <c r="AA3" s="68" t="s">
        <v>12</v>
      </c>
      <c r="AC3" s="69"/>
      <c r="AD3" s="68"/>
      <c r="AE3" s="69"/>
      <c r="AF3" s="69"/>
    </row>
    <row r="4" spans="1:42" ht="16.2" thickBot="1">
      <c r="A4" s="2" t="s">
        <v>36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'14.Spieltag'!AJ8</f>
        <v>330</v>
      </c>
      <c r="AI8" s="29">
        <f>'14.Spieltag'!AK8</f>
        <v>1</v>
      </c>
      <c r="AJ8" s="24">
        <f t="shared" ref="AJ8" si="11">AG8+AH8</f>
        <v>375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'14.Spieltag'!AJ9</f>
        <v>310</v>
      </c>
      <c r="AI9" s="29">
        <f>'14.Spieltag'!AK9</f>
        <v>2</v>
      </c>
      <c r="AJ9" s="24">
        <f t="shared" ref="AJ9:AJ25" si="23">AG9+AH9</f>
        <v>355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'14.Spieltag'!AJ10</f>
        <v>310</v>
      </c>
      <c r="AI10" s="29">
        <f>'14.Spieltag'!AK10</f>
        <v>2</v>
      </c>
      <c r="AJ10" s="24">
        <f t="shared" si="23"/>
        <v>355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'14.Spieltag'!AJ11</f>
        <v>309</v>
      </c>
      <c r="AI11" s="29">
        <f>'14.Spieltag'!AK11</f>
        <v>4</v>
      </c>
      <c r="AJ11" s="24">
        <f t="shared" si="23"/>
        <v>354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'14.Spieltag'!AJ12</f>
        <v>307</v>
      </c>
      <c r="AI12" s="29">
        <f>'14.Spieltag'!AK12</f>
        <v>5</v>
      </c>
      <c r="AJ12" s="24">
        <f t="shared" si="23"/>
        <v>352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'14.Spieltag'!AJ13</f>
        <v>306</v>
      </c>
      <c r="AI13" s="29">
        <f>'14.Spieltag'!AK13</f>
        <v>6</v>
      </c>
      <c r="AJ13" s="24">
        <f t="shared" si="23"/>
        <v>351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'14.Spieltag'!AJ14</f>
        <v>290</v>
      </c>
      <c r="AI14" s="29">
        <f>'14.Spieltag'!AK14</f>
        <v>7</v>
      </c>
      <c r="AJ14" s="24">
        <f t="shared" si="23"/>
        <v>335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'14.Spieltag'!AJ15</f>
        <v>289</v>
      </c>
      <c r="AI15" s="29">
        <f>'14.Spieltag'!AK15</f>
        <v>8</v>
      </c>
      <c r="AJ15" s="24">
        <f t="shared" si="23"/>
        <v>334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'14.Spieltag'!AJ16</f>
        <v>287</v>
      </c>
      <c r="AI16" s="29">
        <f>'14.Spieltag'!AK16</f>
        <v>9</v>
      </c>
      <c r="AJ16" s="24">
        <f t="shared" si="23"/>
        <v>332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'14.Spieltag'!AJ17</f>
        <v>287</v>
      </c>
      <c r="AI17" s="29">
        <f>'14.Spieltag'!AK17</f>
        <v>9</v>
      </c>
      <c r="AJ17" s="24">
        <f t="shared" si="23"/>
        <v>332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'14.Spieltag'!AJ18</f>
        <v>281</v>
      </c>
      <c r="AI18" s="29">
        <f>'14.Spieltag'!AK18</f>
        <v>11</v>
      </c>
      <c r="AJ18" s="24">
        <f t="shared" si="23"/>
        <v>326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'14.Spieltag'!AJ19</f>
        <v>280</v>
      </c>
      <c r="AI19" s="29">
        <f>'14.Spieltag'!AK19</f>
        <v>12</v>
      </c>
      <c r="AJ19" s="24">
        <f t="shared" si="23"/>
        <v>325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'14.Spieltag'!AJ20</f>
        <v>278</v>
      </c>
      <c r="AI20" s="29">
        <f>'14.Spieltag'!AK20</f>
        <v>13</v>
      </c>
      <c r="AJ20" s="24">
        <f t="shared" si="23"/>
        <v>323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'14.Spieltag'!AJ21</f>
        <v>278</v>
      </c>
      <c r="AI21" s="29">
        <f>'14.Spieltag'!AK21</f>
        <v>13</v>
      </c>
      <c r="AJ21" s="24">
        <f t="shared" si="23"/>
        <v>323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'14.Spieltag'!AJ22</f>
        <v>273</v>
      </c>
      <c r="AI22" s="29">
        <f>'14.Spieltag'!AK22</f>
        <v>15</v>
      </c>
      <c r="AJ22" s="24">
        <f t="shared" si="23"/>
        <v>318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'14.Spieltag'!AJ23</f>
        <v>269</v>
      </c>
      <c r="AI23" s="29">
        <f>'14.Spieltag'!AK23</f>
        <v>16</v>
      </c>
      <c r="AJ23" s="24">
        <f t="shared" si="23"/>
        <v>314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'14.Spieltag'!AJ24</f>
        <v>268</v>
      </c>
      <c r="AI24" s="29">
        <f>'14.Spieltag'!AK24</f>
        <v>17</v>
      </c>
      <c r="AJ24" s="24">
        <f t="shared" si="23"/>
        <v>313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'14.Spieltag'!AJ25</f>
        <v>257</v>
      </c>
      <c r="AI25" s="29">
        <f>'14.Spieltag'!AK25</f>
        <v>18</v>
      </c>
      <c r="AJ25" s="24">
        <f t="shared" si="23"/>
        <v>302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'14.Spieltag'!AJ26</f>
        <v>254</v>
      </c>
      <c r="AI26" s="29">
        <f>'14.Spieltag'!AK26</f>
        <v>19</v>
      </c>
      <c r="AJ26" s="24">
        <f t="shared" ref="AJ26" si="25">AG26+AH26</f>
        <v>299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'14.Spieltag'!AJ27</f>
        <v>254</v>
      </c>
      <c r="AI27" s="29">
        <f>'14.Spieltag'!AK27</f>
        <v>19</v>
      </c>
      <c r="AJ27" s="24">
        <f t="shared" ref="AJ27" si="28">AG27+AH27</f>
        <v>299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L1 F1 I1 I3 F3 L3 U1 O1 R1 O3 R3 U3 X1 X3 AA1 AA3">
    <cfRule type="cellIs" dxfId="98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7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3">
      <formula>($AG8&gt;40)</formula>
    </cfRule>
  </conditionalFormatting>
  <conditionalFormatting sqref="A31:A1048576 A1:A3 A5:A26">
    <cfRule type="colorScale" priority="9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5" priority="930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18</v>
      </c>
      <c r="F1" s="68" t="s">
        <v>16</v>
      </c>
      <c r="I1" s="68" t="s">
        <v>69</v>
      </c>
      <c r="L1" s="68" t="s">
        <v>68</v>
      </c>
      <c r="O1" s="68" t="s">
        <v>15</v>
      </c>
      <c r="R1" s="68" t="s">
        <v>12</v>
      </c>
      <c r="U1" s="68" t="s">
        <v>14</v>
      </c>
      <c r="X1" s="68" t="s">
        <v>70</v>
      </c>
      <c r="AA1" s="68" t="s">
        <v>57</v>
      </c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C3" s="68" t="s">
        <v>71</v>
      </c>
      <c r="F3" s="68" t="s">
        <v>59</v>
      </c>
      <c r="I3" s="68" t="s">
        <v>67</v>
      </c>
      <c r="L3" s="68" t="s">
        <v>13</v>
      </c>
      <c r="O3" s="68" t="s">
        <v>21</v>
      </c>
      <c r="R3" s="68" t="s">
        <v>58</v>
      </c>
      <c r="U3" s="68" t="s">
        <v>56</v>
      </c>
      <c r="X3" s="68" t="s">
        <v>17</v>
      </c>
      <c r="AA3" s="68" t="s">
        <v>11</v>
      </c>
      <c r="AD3" s="67"/>
      <c r="AE3" s="69"/>
      <c r="AF3" s="69"/>
    </row>
    <row r="4" spans="1:42" ht="16.2" thickBot="1">
      <c r="A4" s="2" t="s">
        <v>37</v>
      </c>
      <c r="B4" s="16"/>
      <c r="AE4" s="71"/>
      <c r="AF4" s="71"/>
      <c r="AK4" s="45"/>
    </row>
    <row r="5" spans="1:42" ht="13.8" thickBot="1">
      <c r="B5" s="16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'15.Spieltag'!AJ8</f>
        <v>375</v>
      </c>
      <c r="AI8" s="29">
        <f>'15.Spieltag'!AK8</f>
        <v>1</v>
      </c>
      <c r="AJ8" s="24">
        <f t="shared" ref="AJ8" si="11">AG8+AH8</f>
        <v>420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'15.Spieltag'!AJ9</f>
        <v>355</v>
      </c>
      <c r="AI9" s="29">
        <f>'15.Spieltag'!AK9</f>
        <v>2</v>
      </c>
      <c r="AJ9" s="24">
        <f t="shared" ref="AJ9:AJ25" si="23">AG9+AH9</f>
        <v>400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'15.Spieltag'!AJ10</f>
        <v>355</v>
      </c>
      <c r="AI10" s="29">
        <f>'15.Spieltag'!AK10</f>
        <v>2</v>
      </c>
      <c r="AJ10" s="24">
        <f t="shared" si="23"/>
        <v>400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'15.Spieltag'!AJ11</f>
        <v>354</v>
      </c>
      <c r="AI11" s="29">
        <f>'15.Spieltag'!AK11</f>
        <v>4</v>
      </c>
      <c r="AJ11" s="24">
        <f t="shared" si="23"/>
        <v>399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'15.Spieltag'!AJ12</f>
        <v>352</v>
      </c>
      <c r="AI12" s="29">
        <f>'15.Spieltag'!AK12</f>
        <v>5</v>
      </c>
      <c r="AJ12" s="24">
        <f t="shared" si="23"/>
        <v>397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'15.Spieltag'!AJ13</f>
        <v>351</v>
      </c>
      <c r="AI13" s="29">
        <f>'15.Spieltag'!AK13</f>
        <v>6</v>
      </c>
      <c r="AJ13" s="24">
        <f t="shared" si="23"/>
        <v>396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'15.Spieltag'!AJ14</f>
        <v>335</v>
      </c>
      <c r="AI14" s="29">
        <f>'15.Spieltag'!AK14</f>
        <v>7</v>
      </c>
      <c r="AJ14" s="24">
        <f t="shared" si="23"/>
        <v>380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'15.Spieltag'!AJ15</f>
        <v>334</v>
      </c>
      <c r="AI15" s="29">
        <f>'15.Spieltag'!AK15</f>
        <v>8</v>
      </c>
      <c r="AJ15" s="24">
        <f t="shared" si="23"/>
        <v>379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'15.Spieltag'!AJ16</f>
        <v>332</v>
      </c>
      <c r="AI16" s="29">
        <f>'15.Spieltag'!AK16</f>
        <v>9</v>
      </c>
      <c r="AJ16" s="24">
        <f t="shared" si="23"/>
        <v>377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'15.Spieltag'!AJ17</f>
        <v>332</v>
      </c>
      <c r="AI17" s="29">
        <f>'15.Spieltag'!AK17</f>
        <v>9</v>
      </c>
      <c r="AJ17" s="24">
        <f t="shared" si="23"/>
        <v>377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'15.Spieltag'!AJ18</f>
        <v>326</v>
      </c>
      <c r="AI18" s="29">
        <f>'15.Spieltag'!AK18</f>
        <v>11</v>
      </c>
      <c r="AJ18" s="24">
        <f t="shared" si="23"/>
        <v>371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'15.Spieltag'!AJ19</f>
        <v>325</v>
      </c>
      <c r="AI19" s="29">
        <f>'15.Spieltag'!AK19</f>
        <v>12</v>
      </c>
      <c r="AJ19" s="24">
        <f t="shared" si="23"/>
        <v>370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'15.Spieltag'!AJ20</f>
        <v>323</v>
      </c>
      <c r="AI20" s="29">
        <f>'15.Spieltag'!AK20</f>
        <v>13</v>
      </c>
      <c r="AJ20" s="24">
        <f t="shared" si="23"/>
        <v>368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'15.Spieltag'!AJ21</f>
        <v>323</v>
      </c>
      <c r="AI21" s="29">
        <f>'15.Spieltag'!AK21</f>
        <v>13</v>
      </c>
      <c r="AJ21" s="24">
        <f t="shared" si="23"/>
        <v>368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'15.Spieltag'!AJ22</f>
        <v>318</v>
      </c>
      <c r="AI22" s="29">
        <f>'15.Spieltag'!AK22</f>
        <v>15</v>
      </c>
      <c r="AJ22" s="24">
        <f t="shared" si="23"/>
        <v>363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'15.Spieltag'!AJ23</f>
        <v>314</v>
      </c>
      <c r="AI23" s="29">
        <f>'15.Spieltag'!AK23</f>
        <v>16</v>
      </c>
      <c r="AJ23" s="24">
        <f t="shared" si="23"/>
        <v>359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'15.Spieltag'!AJ24</f>
        <v>313</v>
      </c>
      <c r="AI24" s="29">
        <f>'15.Spieltag'!AK24</f>
        <v>17</v>
      </c>
      <c r="AJ24" s="24">
        <f t="shared" si="23"/>
        <v>358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'15.Spieltag'!AJ25</f>
        <v>302</v>
      </c>
      <c r="AI25" s="29">
        <f>'15.Spieltag'!AK25</f>
        <v>18</v>
      </c>
      <c r="AJ25" s="24">
        <f t="shared" si="23"/>
        <v>347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'15.Spieltag'!AJ26</f>
        <v>299</v>
      </c>
      <c r="AI26" s="29">
        <f>'15.Spieltag'!AK26</f>
        <v>19</v>
      </c>
      <c r="AJ26" s="24">
        <f t="shared" ref="AJ26" si="25">AG26+AH26</f>
        <v>344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'15.Spieltag'!AJ27</f>
        <v>299</v>
      </c>
      <c r="AI27" s="29">
        <f>'15.Spieltag'!AK27</f>
        <v>19</v>
      </c>
      <c r="AJ27" s="24">
        <f t="shared" ref="AJ27" si="28">AG27+AH27</f>
        <v>344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 F1 I1 O1 R1 L1 U1 X1 AA1 C3 F3 I3 L3 R3 O3 U3 AA3 X3">
    <cfRule type="cellIs" dxfId="94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3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3">
      <formula>($AG8&gt;40)</formula>
    </cfRule>
  </conditionalFormatting>
  <conditionalFormatting sqref="A31:A1048576 A1:A3 A5:A26">
    <cfRule type="colorScale" priority="9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91" priority="915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58</v>
      </c>
      <c r="I1" s="68" t="s">
        <v>59</v>
      </c>
      <c r="L1" s="68" t="s">
        <v>56</v>
      </c>
      <c r="O1" s="68" t="s">
        <v>21</v>
      </c>
      <c r="R1" s="68" t="s">
        <v>13</v>
      </c>
      <c r="U1" s="68" t="s">
        <v>17</v>
      </c>
      <c r="X1" s="68" t="s">
        <v>71</v>
      </c>
      <c r="AA1" s="68" t="s">
        <v>67</v>
      </c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C3" s="68" t="s">
        <v>69</v>
      </c>
      <c r="F3" s="68" t="s">
        <v>57</v>
      </c>
      <c r="I3" s="68" t="s">
        <v>68</v>
      </c>
      <c r="L3" s="68" t="s">
        <v>12</v>
      </c>
      <c r="O3" s="68" t="s">
        <v>16</v>
      </c>
      <c r="R3" s="68" t="s">
        <v>15</v>
      </c>
      <c r="U3" s="68" t="s">
        <v>14</v>
      </c>
      <c r="X3" s="68" t="s">
        <v>70</v>
      </c>
      <c r="AA3" s="68" t="s">
        <v>18</v>
      </c>
      <c r="AD3" s="68"/>
      <c r="AE3" s="69"/>
      <c r="AF3" s="69"/>
    </row>
    <row r="4" spans="1:42" ht="16.2" thickBot="1">
      <c r="A4" s="2" t="s">
        <v>38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420</v>
      </c>
      <c r="AI8" s="29">
        <f>'16.Spieltag'!AK8</f>
        <v>1</v>
      </c>
      <c r="AJ8" s="24">
        <f t="shared" ref="AJ8" si="11">AG8+AH8</f>
        <v>465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400</v>
      </c>
      <c r="AI9" s="29">
        <f>'16.Spieltag'!AK9</f>
        <v>2</v>
      </c>
      <c r="AJ9" s="24">
        <f t="shared" ref="AJ9:AJ25" si="23">AG9+AH9</f>
        <v>445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400</v>
      </c>
      <c r="AI10" s="29">
        <f>'16.Spieltag'!AK10</f>
        <v>2</v>
      </c>
      <c r="AJ10" s="24">
        <f t="shared" si="23"/>
        <v>445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399</v>
      </c>
      <c r="AI11" s="29">
        <f>'16.Spieltag'!AK11</f>
        <v>4</v>
      </c>
      <c r="AJ11" s="24">
        <f t="shared" si="23"/>
        <v>444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397</v>
      </c>
      <c r="AI12" s="29">
        <f>'16.Spieltag'!AK12</f>
        <v>5</v>
      </c>
      <c r="AJ12" s="24">
        <f t="shared" si="23"/>
        <v>442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396</v>
      </c>
      <c r="AI13" s="29">
        <f>'16.Spieltag'!AK13</f>
        <v>6</v>
      </c>
      <c r="AJ13" s="24">
        <f t="shared" si="23"/>
        <v>441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380</v>
      </c>
      <c r="AI14" s="29">
        <f>'16.Spieltag'!AK14</f>
        <v>7</v>
      </c>
      <c r="AJ14" s="24">
        <f t="shared" si="23"/>
        <v>425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379</v>
      </c>
      <c r="AI15" s="29">
        <f>'16.Spieltag'!AK15</f>
        <v>8</v>
      </c>
      <c r="AJ15" s="24">
        <f t="shared" si="23"/>
        <v>424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377</v>
      </c>
      <c r="AI16" s="29">
        <f>'16.Spieltag'!AK16</f>
        <v>9</v>
      </c>
      <c r="AJ16" s="24">
        <f t="shared" si="23"/>
        <v>422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377</v>
      </c>
      <c r="AI17" s="29">
        <f>'16.Spieltag'!AK17</f>
        <v>9</v>
      </c>
      <c r="AJ17" s="24">
        <f t="shared" si="23"/>
        <v>422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371</v>
      </c>
      <c r="AI18" s="29">
        <f>'16.Spieltag'!AK18</f>
        <v>11</v>
      </c>
      <c r="AJ18" s="24">
        <f t="shared" si="23"/>
        <v>416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370</v>
      </c>
      <c r="AI19" s="29">
        <f>'16.Spieltag'!AK19</f>
        <v>12</v>
      </c>
      <c r="AJ19" s="24">
        <f t="shared" si="23"/>
        <v>415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368</v>
      </c>
      <c r="AI20" s="29">
        <f>'16.Spieltag'!AK20</f>
        <v>13</v>
      </c>
      <c r="AJ20" s="24">
        <f t="shared" si="23"/>
        <v>413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368</v>
      </c>
      <c r="AI21" s="29">
        <f>'16.Spieltag'!AK21</f>
        <v>13</v>
      </c>
      <c r="AJ21" s="24">
        <f t="shared" si="23"/>
        <v>413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363</v>
      </c>
      <c r="AI22" s="29">
        <f>'16.Spieltag'!AK22</f>
        <v>15</v>
      </c>
      <c r="AJ22" s="24">
        <f t="shared" si="23"/>
        <v>408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359</v>
      </c>
      <c r="AI23" s="29">
        <f>'16.Spieltag'!AK23</f>
        <v>16</v>
      </c>
      <c r="AJ23" s="24">
        <f t="shared" si="23"/>
        <v>404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358</v>
      </c>
      <c r="AI24" s="29">
        <f>'16.Spieltag'!AK24</f>
        <v>17</v>
      </c>
      <c r="AJ24" s="24">
        <f t="shared" si="23"/>
        <v>403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347</v>
      </c>
      <c r="AI25" s="29">
        <f>'16.Spieltag'!AK25</f>
        <v>18</v>
      </c>
      <c r="AJ25" s="24">
        <f t="shared" si="23"/>
        <v>392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344</v>
      </c>
      <c r="AI26" s="29">
        <f>'16.Spieltag'!AK26</f>
        <v>19</v>
      </c>
      <c r="AJ26" s="24">
        <f t="shared" ref="AJ26" si="25">AG26+AH26</f>
        <v>389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344</v>
      </c>
      <c r="AI27" s="29">
        <f>'16.Spieltag'!AK27</f>
        <v>19</v>
      </c>
      <c r="AJ27" s="24">
        <f t="shared" ref="AJ27" si="28">AG27+AH27</f>
        <v>389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3 C3 AA1 O1 X1 I1 AA3 C1 L3 F1 L1 U1 R1 F3 I3 O3 R3 U3">
    <cfRule type="cellIs" dxfId="9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8" priority="3">
      <formula>($AG8&gt;40)</formula>
    </cfRule>
  </conditionalFormatting>
  <conditionalFormatting sqref="A31:A1048576 A1:A3 A5:A26">
    <cfRule type="colorScale" priority="8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7" priority="900" rank="3"/>
  </conditionalFormatting>
  <conditionalFormatting sqref="AI8:AI26">
    <cfRule type="colorScale" priority="12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E1" s="13"/>
      <c r="F1" s="68" t="s">
        <v>17</v>
      </c>
      <c r="H1" s="1"/>
      <c r="I1" s="68" t="s">
        <v>21</v>
      </c>
      <c r="K1" s="1"/>
      <c r="L1" s="68" t="s">
        <v>13</v>
      </c>
      <c r="N1" s="1"/>
      <c r="O1" s="68" t="s">
        <v>71</v>
      </c>
      <c r="Q1" s="1"/>
      <c r="R1" s="68" t="s">
        <v>56</v>
      </c>
      <c r="T1" s="1"/>
      <c r="U1" s="68" t="s">
        <v>18</v>
      </c>
      <c r="W1" s="1"/>
      <c r="X1" s="68" t="s">
        <v>67</v>
      </c>
      <c r="Z1" s="1"/>
      <c r="AA1" s="68" t="s">
        <v>58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12</v>
      </c>
      <c r="E3" s="13"/>
      <c r="F3" s="68" t="s">
        <v>15</v>
      </c>
      <c r="H3" s="1"/>
      <c r="I3" s="68" t="s">
        <v>59</v>
      </c>
      <c r="K3" s="1"/>
      <c r="L3" s="68" t="s">
        <v>16</v>
      </c>
      <c r="N3" s="1"/>
      <c r="O3" s="68" t="s">
        <v>57</v>
      </c>
      <c r="Q3" s="1"/>
      <c r="R3" s="68" t="s">
        <v>68</v>
      </c>
      <c r="T3" s="1"/>
      <c r="U3" s="68" t="s">
        <v>69</v>
      </c>
      <c r="W3" s="1"/>
      <c r="X3" s="68" t="s">
        <v>14</v>
      </c>
      <c r="Z3" s="1"/>
      <c r="AA3" s="68" t="s">
        <v>70</v>
      </c>
      <c r="AC3" s="74"/>
      <c r="AD3" s="68"/>
      <c r="AE3" s="69"/>
      <c r="AF3" s="69"/>
    </row>
    <row r="4" spans="1:42" ht="16.2" thickBot="1">
      <c r="A4" s="2" t="s">
        <v>39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465</v>
      </c>
      <c r="AI8" s="29">
        <f>'17.Spieltag'!AK8</f>
        <v>1</v>
      </c>
      <c r="AJ8" s="24">
        <f t="shared" ref="AJ8" si="11">AG8+AH8</f>
        <v>510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445</v>
      </c>
      <c r="AI9" s="29">
        <f>'17.Spieltag'!AK9</f>
        <v>2</v>
      </c>
      <c r="AJ9" s="24">
        <f t="shared" ref="AJ9:AJ25" si="23">AG9+AH9</f>
        <v>490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445</v>
      </c>
      <c r="AI10" s="29">
        <f>'17.Spieltag'!AK10</f>
        <v>2</v>
      </c>
      <c r="AJ10" s="24">
        <f t="shared" si="23"/>
        <v>490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444</v>
      </c>
      <c r="AI11" s="29">
        <f>'17.Spieltag'!AK11</f>
        <v>4</v>
      </c>
      <c r="AJ11" s="24">
        <f t="shared" si="23"/>
        <v>489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442</v>
      </c>
      <c r="AI12" s="29">
        <f>'17.Spieltag'!AK12</f>
        <v>5</v>
      </c>
      <c r="AJ12" s="24">
        <f t="shared" si="23"/>
        <v>487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441</v>
      </c>
      <c r="AI13" s="29">
        <f>'17.Spieltag'!AK13</f>
        <v>6</v>
      </c>
      <c r="AJ13" s="24">
        <f t="shared" si="23"/>
        <v>486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425</v>
      </c>
      <c r="AI14" s="29">
        <f>'17.Spieltag'!AK14</f>
        <v>7</v>
      </c>
      <c r="AJ14" s="24">
        <f t="shared" si="23"/>
        <v>470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424</v>
      </c>
      <c r="AI15" s="29">
        <f>'17.Spieltag'!AK15</f>
        <v>8</v>
      </c>
      <c r="AJ15" s="24">
        <f t="shared" si="23"/>
        <v>469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422</v>
      </c>
      <c r="AI16" s="29">
        <f>'17.Spieltag'!AK16</f>
        <v>9</v>
      </c>
      <c r="AJ16" s="24">
        <f t="shared" si="23"/>
        <v>467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422</v>
      </c>
      <c r="AI17" s="29">
        <f>'17.Spieltag'!AK17</f>
        <v>9</v>
      </c>
      <c r="AJ17" s="24">
        <f t="shared" si="23"/>
        <v>467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416</v>
      </c>
      <c r="AI18" s="29">
        <f>'17.Spieltag'!AK18</f>
        <v>11</v>
      </c>
      <c r="AJ18" s="24">
        <f t="shared" si="23"/>
        <v>461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415</v>
      </c>
      <c r="AI19" s="29">
        <f>'17.Spieltag'!AK19</f>
        <v>12</v>
      </c>
      <c r="AJ19" s="24">
        <f t="shared" si="23"/>
        <v>460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413</v>
      </c>
      <c r="AI20" s="29">
        <f>'17.Spieltag'!AK20</f>
        <v>13</v>
      </c>
      <c r="AJ20" s="24">
        <f t="shared" si="23"/>
        <v>458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413</v>
      </c>
      <c r="AI21" s="29">
        <f>'17.Spieltag'!AK21</f>
        <v>13</v>
      </c>
      <c r="AJ21" s="24">
        <f t="shared" si="23"/>
        <v>458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408</v>
      </c>
      <c r="AI22" s="29">
        <f>'17.Spieltag'!AK22</f>
        <v>15</v>
      </c>
      <c r="AJ22" s="24">
        <f t="shared" si="23"/>
        <v>453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404</v>
      </c>
      <c r="AI23" s="29">
        <f>'17.Spieltag'!AK23</f>
        <v>16</v>
      </c>
      <c r="AJ23" s="24">
        <f t="shared" si="23"/>
        <v>449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403</v>
      </c>
      <c r="AI24" s="29">
        <f>'17.Spieltag'!AK24</f>
        <v>17</v>
      </c>
      <c r="AJ24" s="24">
        <f t="shared" si="23"/>
        <v>448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392</v>
      </c>
      <c r="AI25" s="29">
        <f>'17.Spieltag'!AK25</f>
        <v>18</v>
      </c>
      <c r="AJ25" s="24">
        <f t="shared" si="23"/>
        <v>437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389</v>
      </c>
      <c r="AI26" s="29">
        <f>'17.Spieltag'!AK26</f>
        <v>19</v>
      </c>
      <c r="AJ26" s="24">
        <f t="shared" ref="AJ26" si="25">AG26+AH26</f>
        <v>434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389</v>
      </c>
      <c r="AI27" s="29">
        <f>'17.Spieltag'!AK27</f>
        <v>19</v>
      </c>
      <c r="AJ27" s="24">
        <f t="shared" ref="AJ27" si="28">AG27+AH27</f>
        <v>434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3 L1 O3 O1 R3 R1 U3 U1 X3 X1 AA3 AA1">
    <cfRule type="cellIs" dxfId="8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4" priority="3">
      <formula>($AG8&gt;40)</formula>
    </cfRule>
  </conditionalFormatting>
  <conditionalFormatting sqref="A31:A1048576 A1:A3 A5:A26">
    <cfRule type="colorScale" priority="8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83" priority="885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59</v>
      </c>
      <c r="I1" s="68" t="s">
        <v>12</v>
      </c>
      <c r="L1" s="68" t="s">
        <v>16</v>
      </c>
      <c r="O1" s="68" t="s">
        <v>57</v>
      </c>
      <c r="R1" s="68" t="s">
        <v>14</v>
      </c>
      <c r="U1" s="68" t="s">
        <v>70</v>
      </c>
      <c r="X1" s="68" t="s">
        <v>15</v>
      </c>
      <c r="AA1" s="68" t="s">
        <v>69</v>
      </c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C3" s="68" t="s">
        <v>17</v>
      </c>
      <c r="F3" s="68" t="s">
        <v>13</v>
      </c>
      <c r="I3" s="68" t="s">
        <v>18</v>
      </c>
      <c r="L3" s="68" t="s">
        <v>58</v>
      </c>
      <c r="O3" s="68" t="s">
        <v>67</v>
      </c>
      <c r="R3" s="68" t="s">
        <v>11</v>
      </c>
      <c r="U3" s="68" t="s">
        <v>21</v>
      </c>
      <c r="X3" s="68" t="s">
        <v>56</v>
      </c>
      <c r="AA3" s="68" t="s">
        <v>71</v>
      </c>
      <c r="AC3" s="74"/>
      <c r="AD3" s="68"/>
      <c r="AE3" s="69"/>
      <c r="AF3" s="69"/>
    </row>
    <row r="4" spans="1:42" ht="16.2" thickBot="1">
      <c r="A4" s="2" t="s">
        <v>40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510</v>
      </c>
      <c r="AI8" s="29">
        <f>'18.Spieltag'!AK8</f>
        <v>1</v>
      </c>
      <c r="AJ8" s="24">
        <f t="shared" ref="AJ8" si="11">AG8+AH8</f>
        <v>555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490</v>
      </c>
      <c r="AI9" s="29">
        <f>'18.Spieltag'!AK9</f>
        <v>2</v>
      </c>
      <c r="AJ9" s="24">
        <f t="shared" ref="AJ9:AJ25" si="23">AG9+AH9</f>
        <v>535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490</v>
      </c>
      <c r="AI10" s="29">
        <f>'18.Spieltag'!AK10</f>
        <v>2</v>
      </c>
      <c r="AJ10" s="24">
        <f t="shared" si="23"/>
        <v>535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489</v>
      </c>
      <c r="AI11" s="29">
        <f>'18.Spieltag'!AK11</f>
        <v>4</v>
      </c>
      <c r="AJ11" s="24">
        <f t="shared" si="23"/>
        <v>534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487</v>
      </c>
      <c r="AI12" s="29">
        <f>'18.Spieltag'!AK12</f>
        <v>5</v>
      </c>
      <c r="AJ12" s="24">
        <f t="shared" si="23"/>
        <v>532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486</v>
      </c>
      <c r="AI13" s="29">
        <f>'18.Spieltag'!AK13</f>
        <v>6</v>
      </c>
      <c r="AJ13" s="24">
        <f t="shared" si="23"/>
        <v>531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470</v>
      </c>
      <c r="AI14" s="29">
        <f>'18.Spieltag'!AK14</f>
        <v>7</v>
      </c>
      <c r="AJ14" s="24">
        <f t="shared" si="23"/>
        <v>515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469</v>
      </c>
      <c r="AI15" s="29">
        <f>'18.Spieltag'!AK15</f>
        <v>8</v>
      </c>
      <c r="AJ15" s="24">
        <f t="shared" si="23"/>
        <v>514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467</v>
      </c>
      <c r="AI16" s="29">
        <f>'18.Spieltag'!AK16</f>
        <v>9</v>
      </c>
      <c r="AJ16" s="24">
        <f t="shared" si="23"/>
        <v>512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467</v>
      </c>
      <c r="AI17" s="29">
        <f>'18.Spieltag'!AK17</f>
        <v>9</v>
      </c>
      <c r="AJ17" s="24">
        <f t="shared" si="23"/>
        <v>512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461</v>
      </c>
      <c r="AI18" s="29">
        <f>'18.Spieltag'!AK18</f>
        <v>11</v>
      </c>
      <c r="AJ18" s="24">
        <f t="shared" si="23"/>
        <v>506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460</v>
      </c>
      <c r="AI19" s="29">
        <f>'18.Spieltag'!AK19</f>
        <v>12</v>
      </c>
      <c r="AJ19" s="24">
        <f t="shared" si="23"/>
        <v>505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458</v>
      </c>
      <c r="AI20" s="29">
        <f>'18.Spieltag'!AK20</f>
        <v>13</v>
      </c>
      <c r="AJ20" s="24">
        <f t="shared" si="23"/>
        <v>503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458</v>
      </c>
      <c r="AI21" s="29">
        <f>'18.Spieltag'!AK21</f>
        <v>13</v>
      </c>
      <c r="AJ21" s="24">
        <f t="shared" si="23"/>
        <v>503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453</v>
      </c>
      <c r="AI22" s="29">
        <f>'18.Spieltag'!AK22</f>
        <v>15</v>
      </c>
      <c r="AJ22" s="24">
        <f t="shared" si="23"/>
        <v>498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449</v>
      </c>
      <c r="AI23" s="29">
        <f>'18.Spieltag'!AK23</f>
        <v>16</v>
      </c>
      <c r="AJ23" s="24">
        <f t="shared" si="23"/>
        <v>494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448</v>
      </c>
      <c r="AI24" s="29">
        <f>'18.Spieltag'!AK24</f>
        <v>17</v>
      </c>
      <c r="AJ24" s="24">
        <f t="shared" si="23"/>
        <v>493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437</v>
      </c>
      <c r="AI25" s="29">
        <f>'18.Spieltag'!AK25</f>
        <v>18</v>
      </c>
      <c r="AJ25" s="24">
        <f t="shared" si="23"/>
        <v>482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434</v>
      </c>
      <c r="AI26" s="29">
        <f>'18.Spieltag'!AK26</f>
        <v>19</v>
      </c>
      <c r="AJ26" s="24">
        <f t="shared" ref="AJ26" si="25">AG26+AH26</f>
        <v>479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434</v>
      </c>
      <c r="AI27" s="29">
        <f>'18.Spieltag'!AK27</f>
        <v>19</v>
      </c>
      <c r="AJ27" s="24">
        <f t="shared" ref="AJ27" si="28">AG27+AH27</f>
        <v>479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3 C1 F3 F1 I3 I1 L1 L3 O1 O3 R3 R1 U3 U1 X3 X1 AA3 AA1">
    <cfRule type="cellIs" dxfId="82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81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0" priority="3">
      <formula>($AG8&gt;40)</formula>
    </cfRule>
  </conditionalFormatting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9" priority="870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67</v>
      </c>
      <c r="F1" s="68" t="s">
        <v>58</v>
      </c>
      <c r="I1" s="68" t="s">
        <v>11</v>
      </c>
      <c r="L1" s="68" t="s">
        <v>56</v>
      </c>
      <c r="O1" s="68" t="s">
        <v>18</v>
      </c>
      <c r="R1" s="68" t="s">
        <v>21</v>
      </c>
      <c r="U1" s="68" t="s">
        <v>17</v>
      </c>
      <c r="X1" s="68" t="s">
        <v>71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12</v>
      </c>
      <c r="F3" s="68" t="s">
        <v>15</v>
      </c>
      <c r="I3" s="68" t="s">
        <v>59</v>
      </c>
      <c r="L3" s="68" t="s">
        <v>16</v>
      </c>
      <c r="O3" s="68" t="s">
        <v>57</v>
      </c>
      <c r="R3" s="68" t="s">
        <v>68</v>
      </c>
      <c r="U3" s="68" t="s">
        <v>69</v>
      </c>
      <c r="X3" s="68" t="s">
        <v>14</v>
      </c>
      <c r="AA3" s="68" t="s">
        <v>70</v>
      </c>
      <c r="AC3" s="32"/>
      <c r="AD3" s="68"/>
      <c r="AE3" s="69"/>
      <c r="AF3" s="69"/>
    </row>
    <row r="4" spans="1:42" ht="16.2" thickBot="1">
      <c r="A4" s="2" t="s">
        <v>41</v>
      </c>
      <c r="B4" s="16"/>
      <c r="AC4" s="32"/>
      <c r="AD4" s="67"/>
      <c r="AE4" s="71"/>
      <c r="AF4" s="71"/>
      <c r="AK4" s="45"/>
    </row>
    <row r="5" spans="1:42" ht="13.8" thickBot="1">
      <c r="B5" s="16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555</v>
      </c>
      <c r="AI8" s="29">
        <f>'19.Spieltag'!AK8</f>
        <v>1</v>
      </c>
      <c r="AJ8" s="24">
        <f t="shared" ref="AJ8" si="11">AG8+AH8</f>
        <v>600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535</v>
      </c>
      <c r="AI9" s="29">
        <f>'19.Spieltag'!AK9</f>
        <v>2</v>
      </c>
      <c r="AJ9" s="24">
        <f t="shared" ref="AJ9:AJ25" si="23">AG9+AH9</f>
        <v>580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535</v>
      </c>
      <c r="AI10" s="29">
        <f>'19.Spieltag'!AK10</f>
        <v>2</v>
      </c>
      <c r="AJ10" s="24">
        <f t="shared" si="23"/>
        <v>580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534</v>
      </c>
      <c r="AI11" s="29">
        <f>'19.Spieltag'!AK11</f>
        <v>4</v>
      </c>
      <c r="AJ11" s="24">
        <f t="shared" si="23"/>
        <v>579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532</v>
      </c>
      <c r="AI12" s="29">
        <f>'19.Spieltag'!AK12</f>
        <v>5</v>
      </c>
      <c r="AJ12" s="24">
        <f t="shared" si="23"/>
        <v>577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531</v>
      </c>
      <c r="AI13" s="29">
        <f>'19.Spieltag'!AK13</f>
        <v>6</v>
      </c>
      <c r="AJ13" s="24">
        <f t="shared" si="23"/>
        <v>576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515</v>
      </c>
      <c r="AI14" s="29">
        <f>'19.Spieltag'!AK14</f>
        <v>7</v>
      </c>
      <c r="AJ14" s="24">
        <f t="shared" si="23"/>
        <v>560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514</v>
      </c>
      <c r="AI15" s="29">
        <f>'19.Spieltag'!AK15</f>
        <v>8</v>
      </c>
      <c r="AJ15" s="24">
        <f t="shared" si="23"/>
        <v>559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512</v>
      </c>
      <c r="AI16" s="29">
        <f>'19.Spieltag'!AK16</f>
        <v>9</v>
      </c>
      <c r="AJ16" s="24">
        <f t="shared" si="23"/>
        <v>557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512</v>
      </c>
      <c r="AI17" s="29">
        <f>'19.Spieltag'!AK17</f>
        <v>9</v>
      </c>
      <c r="AJ17" s="24">
        <f t="shared" si="23"/>
        <v>557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506</v>
      </c>
      <c r="AI18" s="29">
        <f>'19.Spieltag'!AK18</f>
        <v>11</v>
      </c>
      <c r="AJ18" s="24">
        <f t="shared" si="23"/>
        <v>551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505</v>
      </c>
      <c r="AI19" s="29">
        <f>'19.Spieltag'!AK19</f>
        <v>12</v>
      </c>
      <c r="AJ19" s="24">
        <f t="shared" si="23"/>
        <v>550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503</v>
      </c>
      <c r="AI20" s="29">
        <f>'19.Spieltag'!AK20</f>
        <v>13</v>
      </c>
      <c r="AJ20" s="24">
        <f t="shared" si="23"/>
        <v>548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503</v>
      </c>
      <c r="AI21" s="29">
        <f>'19.Spieltag'!AK21</f>
        <v>13</v>
      </c>
      <c r="AJ21" s="24">
        <f t="shared" si="23"/>
        <v>548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498</v>
      </c>
      <c r="AI22" s="29">
        <f>'19.Spieltag'!AK22</f>
        <v>15</v>
      </c>
      <c r="AJ22" s="24">
        <f t="shared" si="23"/>
        <v>543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494</v>
      </c>
      <c r="AI23" s="29">
        <f>'19.Spieltag'!AK23</f>
        <v>16</v>
      </c>
      <c r="AJ23" s="24">
        <f t="shared" si="23"/>
        <v>539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493</v>
      </c>
      <c r="AI24" s="29">
        <f>'19.Spieltag'!AK24</f>
        <v>17</v>
      </c>
      <c r="AJ24" s="24">
        <f t="shared" si="23"/>
        <v>538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482</v>
      </c>
      <c r="AI25" s="29">
        <f>'19.Spieltag'!AK25</f>
        <v>18</v>
      </c>
      <c r="AJ25" s="24">
        <f t="shared" si="23"/>
        <v>527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479</v>
      </c>
      <c r="AI26" s="29">
        <f>'19.Spieltag'!AK26</f>
        <v>19</v>
      </c>
      <c r="AJ26" s="24">
        <f t="shared" ref="AJ26" si="25">AG26+AH26</f>
        <v>524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479</v>
      </c>
      <c r="AI27" s="29">
        <f>'19.Spieltag'!AK27</f>
        <v>19</v>
      </c>
      <c r="AJ27" s="24">
        <f t="shared" ref="AJ27" si="28">AG27+AH27</f>
        <v>524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 I2 F1:F2 L1:L2 O2 R1:R2 X1:X2 U1:U2 AA2">
    <cfRule type="cellIs" dxfId="78" priority="11" operator="equal">
      <formula>"Schalke 04"</formula>
    </cfRule>
  </conditionalFormatting>
  <conditionalFormatting sqref="F3 I3 C3 R3 U3 AA3">
    <cfRule type="cellIs" dxfId="77" priority="9" operator="equal">
      <formula>"Schalke 04"</formula>
    </cfRule>
  </conditionalFormatting>
  <conditionalFormatting sqref="U1 AA1 O1 L3 F1 O3 C1 I1 X3 R1 L1 X1">
    <cfRule type="cellIs" dxfId="7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4" priority="3">
      <formula>($AG8&gt;40)</formula>
    </cfRule>
  </conditionalFormatting>
  <conditionalFormatting sqref="A31:A1048576 A1:A3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3" priority="855" rank="3"/>
  </conditionalFormatting>
  <conditionalFormatting sqref="AI8:AI26">
    <cfRule type="colorScale" priority="12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600</v>
      </c>
      <c r="AI8" s="29">
        <f>'20.Spieltag'!AK8</f>
        <v>1</v>
      </c>
      <c r="AJ8" s="24">
        <f t="shared" ref="AJ8" si="11">AG8+AH8</f>
        <v>645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580</v>
      </c>
      <c r="AI9" s="29">
        <f>'20.Spieltag'!AK9</f>
        <v>2</v>
      </c>
      <c r="AJ9" s="24">
        <f t="shared" ref="AJ9:AJ25" si="23">AG9+AH9</f>
        <v>625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580</v>
      </c>
      <c r="AI10" s="29">
        <f>'20.Spieltag'!AK10</f>
        <v>2</v>
      </c>
      <c r="AJ10" s="24">
        <f t="shared" si="23"/>
        <v>625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579</v>
      </c>
      <c r="AI11" s="29">
        <f>'20.Spieltag'!AK11</f>
        <v>4</v>
      </c>
      <c r="AJ11" s="24">
        <f t="shared" si="23"/>
        <v>624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577</v>
      </c>
      <c r="AI12" s="29">
        <f>'20.Spieltag'!AK12</f>
        <v>5</v>
      </c>
      <c r="AJ12" s="24">
        <f t="shared" si="23"/>
        <v>622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576</v>
      </c>
      <c r="AI13" s="29">
        <f>'20.Spieltag'!AK13</f>
        <v>6</v>
      </c>
      <c r="AJ13" s="24">
        <f t="shared" si="23"/>
        <v>621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560</v>
      </c>
      <c r="AI14" s="29">
        <f>'20.Spieltag'!AK14</f>
        <v>7</v>
      </c>
      <c r="AJ14" s="24">
        <f t="shared" si="23"/>
        <v>605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559</v>
      </c>
      <c r="AI15" s="29">
        <f>'20.Spieltag'!AK15</f>
        <v>8</v>
      </c>
      <c r="AJ15" s="24">
        <f t="shared" si="23"/>
        <v>604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557</v>
      </c>
      <c r="AI16" s="29">
        <f>'20.Spieltag'!AK16</f>
        <v>9</v>
      </c>
      <c r="AJ16" s="24">
        <f t="shared" si="23"/>
        <v>602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557</v>
      </c>
      <c r="AI17" s="29">
        <f>'20.Spieltag'!AK17</f>
        <v>9</v>
      </c>
      <c r="AJ17" s="24">
        <f t="shared" si="23"/>
        <v>602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551</v>
      </c>
      <c r="AI18" s="29">
        <f>'20.Spieltag'!AK18</f>
        <v>11</v>
      </c>
      <c r="AJ18" s="24">
        <f t="shared" si="23"/>
        <v>596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550</v>
      </c>
      <c r="AI19" s="29">
        <f>'20.Spieltag'!AK19</f>
        <v>12</v>
      </c>
      <c r="AJ19" s="24">
        <f t="shared" si="23"/>
        <v>595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548</v>
      </c>
      <c r="AI20" s="29">
        <f>'20.Spieltag'!AK20</f>
        <v>13</v>
      </c>
      <c r="AJ20" s="24">
        <f t="shared" si="23"/>
        <v>593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548</v>
      </c>
      <c r="AI21" s="29">
        <f>'20.Spieltag'!AK21</f>
        <v>13</v>
      </c>
      <c r="AJ21" s="24">
        <f t="shared" si="23"/>
        <v>593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543</v>
      </c>
      <c r="AI22" s="29">
        <f>'20.Spieltag'!AK22</f>
        <v>15</v>
      </c>
      <c r="AJ22" s="24">
        <f t="shared" si="23"/>
        <v>588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539</v>
      </c>
      <c r="AI23" s="29">
        <f>'20.Spieltag'!AK23</f>
        <v>16</v>
      </c>
      <c r="AJ23" s="24">
        <f t="shared" si="23"/>
        <v>584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538</v>
      </c>
      <c r="AI24" s="29">
        <f>'20.Spieltag'!AK24</f>
        <v>17</v>
      </c>
      <c r="AJ24" s="24">
        <f t="shared" si="23"/>
        <v>583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527</v>
      </c>
      <c r="AI25" s="29">
        <f>'20.Spieltag'!AK25</f>
        <v>18</v>
      </c>
      <c r="AJ25" s="24">
        <f t="shared" si="23"/>
        <v>572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524</v>
      </c>
      <c r="AI26" s="29">
        <f>'20.Spieltag'!AK26</f>
        <v>19</v>
      </c>
      <c r="AJ26" s="24">
        <f t="shared" ref="AJ26" si="25">AG26+AH26</f>
        <v>569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524</v>
      </c>
      <c r="AI27" s="29">
        <f>'20.Spieltag'!AK27</f>
        <v>19</v>
      </c>
      <c r="AJ27" s="24">
        <f t="shared" ref="AJ27" si="28">AG27+AH27</f>
        <v>569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72" priority="10" operator="equal">
      <formula>"Schalke 04"</formula>
    </cfRule>
  </conditionalFormatting>
  <conditionalFormatting sqref="F1 C1 F3 I3 L3 L1 I1 O3 U3 R3 U1 O1 R1 X3 AA3 X1 C3 AA1">
    <cfRule type="cellIs" dxfId="7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7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9" priority="3">
      <formula>($AG8&gt;40)</formula>
    </cfRule>
  </conditionalFormatting>
  <conditionalFormatting sqref="A31:A1048576 A1:A3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8" priority="840" rank="3"/>
  </conditionalFormatting>
  <conditionalFormatting sqref="AI8:AI26">
    <cfRule type="colorScale" priority="12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645</v>
      </c>
      <c r="AI8" s="29">
        <f>'21.Spieltag'!AK8</f>
        <v>1</v>
      </c>
      <c r="AJ8" s="24">
        <f t="shared" ref="AJ8" si="11">AG8+AH8</f>
        <v>690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625</v>
      </c>
      <c r="AI9" s="29">
        <f>'21.Spieltag'!AK9</f>
        <v>2</v>
      </c>
      <c r="AJ9" s="24">
        <f t="shared" ref="AJ9:AJ25" si="23">AG9+AH9</f>
        <v>670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625</v>
      </c>
      <c r="AI10" s="29">
        <f>'21.Spieltag'!AK10</f>
        <v>2</v>
      </c>
      <c r="AJ10" s="24">
        <f t="shared" si="23"/>
        <v>670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624</v>
      </c>
      <c r="AI11" s="29">
        <f>'21.Spieltag'!AK11</f>
        <v>4</v>
      </c>
      <c r="AJ11" s="24">
        <f t="shared" si="23"/>
        <v>669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622</v>
      </c>
      <c r="AI12" s="29">
        <f>'21.Spieltag'!AK12</f>
        <v>5</v>
      </c>
      <c r="AJ12" s="24">
        <f t="shared" si="23"/>
        <v>667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621</v>
      </c>
      <c r="AI13" s="29">
        <f>'21.Spieltag'!AK13</f>
        <v>6</v>
      </c>
      <c r="AJ13" s="24">
        <f t="shared" si="23"/>
        <v>666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605</v>
      </c>
      <c r="AI14" s="29">
        <f>'21.Spieltag'!AK14</f>
        <v>7</v>
      </c>
      <c r="AJ14" s="24">
        <f t="shared" si="23"/>
        <v>650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604</v>
      </c>
      <c r="AI15" s="29">
        <f>'21.Spieltag'!AK15</f>
        <v>8</v>
      </c>
      <c r="AJ15" s="24">
        <f t="shared" si="23"/>
        <v>649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602</v>
      </c>
      <c r="AI16" s="29">
        <f>'21.Spieltag'!AK16</f>
        <v>9</v>
      </c>
      <c r="AJ16" s="24">
        <f t="shared" si="23"/>
        <v>647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602</v>
      </c>
      <c r="AI17" s="29">
        <f>'21.Spieltag'!AK17</f>
        <v>9</v>
      </c>
      <c r="AJ17" s="24">
        <f t="shared" si="23"/>
        <v>647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596</v>
      </c>
      <c r="AI18" s="29">
        <f>'21.Spieltag'!AK18</f>
        <v>11</v>
      </c>
      <c r="AJ18" s="24">
        <f t="shared" si="23"/>
        <v>641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595</v>
      </c>
      <c r="AI19" s="29">
        <f>'21.Spieltag'!AK19</f>
        <v>12</v>
      </c>
      <c r="AJ19" s="24">
        <f t="shared" si="23"/>
        <v>640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593</v>
      </c>
      <c r="AI20" s="29">
        <f>'21.Spieltag'!AK20</f>
        <v>13</v>
      </c>
      <c r="AJ20" s="24">
        <f t="shared" si="23"/>
        <v>638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593</v>
      </c>
      <c r="AI21" s="29">
        <f>'21.Spieltag'!AK21</f>
        <v>13</v>
      </c>
      <c r="AJ21" s="24">
        <f t="shared" si="23"/>
        <v>638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588</v>
      </c>
      <c r="AI22" s="29">
        <f>'21.Spieltag'!AK22</f>
        <v>15</v>
      </c>
      <c r="AJ22" s="24">
        <f t="shared" si="23"/>
        <v>633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584</v>
      </c>
      <c r="AI23" s="29">
        <f>'21.Spieltag'!AK23</f>
        <v>16</v>
      </c>
      <c r="AJ23" s="24">
        <f t="shared" si="23"/>
        <v>629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583</v>
      </c>
      <c r="AI24" s="29">
        <f>'21.Spieltag'!AK24</f>
        <v>17</v>
      </c>
      <c r="AJ24" s="24">
        <f t="shared" si="23"/>
        <v>628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572</v>
      </c>
      <c r="AI25" s="29">
        <f>'21.Spieltag'!AK25</f>
        <v>18</v>
      </c>
      <c r="AJ25" s="24">
        <f t="shared" si="23"/>
        <v>617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569</v>
      </c>
      <c r="AI26" s="29">
        <f>'21.Spieltag'!AK26</f>
        <v>19</v>
      </c>
      <c r="AJ26" s="24">
        <f t="shared" ref="AJ26" si="25">AG26+AH26</f>
        <v>614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569</v>
      </c>
      <c r="AI27" s="29">
        <f>'21.Spieltag'!AK27</f>
        <v>19</v>
      </c>
      <c r="AJ27" s="24">
        <f t="shared" ref="AJ27" si="28">AG27+AH27</f>
        <v>614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67" priority="10" operator="equal">
      <formula>"Schalke 04"</formula>
    </cfRule>
  </conditionalFormatting>
  <conditionalFormatting sqref="C1 C3 F3 I3 L3 F1 I1 L1 O3 R3 O1 R1 U1 U3 X3 X1 AA3 AA1">
    <cfRule type="cellIs" dxfId="6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4" priority="3">
      <formula>($AG8&gt;40)</formula>
    </cfRule>
  </conditionalFormatting>
  <conditionalFormatting sqref="A31:A1048576 A1:A3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63" priority="825" rank="3"/>
  </conditionalFormatting>
  <conditionalFormatting sqref="AI8:AI26">
    <cfRule type="colorScale" priority="12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690</v>
      </c>
      <c r="AI8" s="29">
        <f>'22.Spieltag'!AK8</f>
        <v>1</v>
      </c>
      <c r="AJ8" s="24">
        <f t="shared" ref="AJ8" si="11">AG8+AH8</f>
        <v>735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670</v>
      </c>
      <c r="AI9" s="29">
        <f>'22.Spieltag'!AK9</f>
        <v>2</v>
      </c>
      <c r="AJ9" s="24">
        <f t="shared" ref="AJ9:AJ25" si="23">AG9+AH9</f>
        <v>715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670</v>
      </c>
      <c r="AI10" s="29">
        <f>'22.Spieltag'!AK10</f>
        <v>2</v>
      </c>
      <c r="AJ10" s="24">
        <f t="shared" si="23"/>
        <v>715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669</v>
      </c>
      <c r="AI11" s="29">
        <f>'22.Spieltag'!AK11</f>
        <v>4</v>
      </c>
      <c r="AJ11" s="24">
        <f t="shared" si="23"/>
        <v>714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667</v>
      </c>
      <c r="AI12" s="29">
        <f>'22.Spieltag'!AK12</f>
        <v>5</v>
      </c>
      <c r="AJ12" s="24">
        <f t="shared" si="23"/>
        <v>712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666</v>
      </c>
      <c r="AI13" s="29">
        <f>'22.Spieltag'!AK13</f>
        <v>6</v>
      </c>
      <c r="AJ13" s="24">
        <f t="shared" si="23"/>
        <v>711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650</v>
      </c>
      <c r="AI14" s="29">
        <f>'22.Spieltag'!AK14</f>
        <v>7</v>
      </c>
      <c r="AJ14" s="24">
        <f t="shared" si="23"/>
        <v>695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649</v>
      </c>
      <c r="AI15" s="29">
        <f>'22.Spieltag'!AK15</f>
        <v>8</v>
      </c>
      <c r="AJ15" s="24">
        <f t="shared" si="23"/>
        <v>694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647</v>
      </c>
      <c r="AI16" s="29">
        <f>'22.Spieltag'!AK16</f>
        <v>9</v>
      </c>
      <c r="AJ16" s="24">
        <f t="shared" si="23"/>
        <v>692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647</v>
      </c>
      <c r="AI17" s="29">
        <f>'22.Spieltag'!AK17</f>
        <v>9</v>
      </c>
      <c r="AJ17" s="24">
        <f t="shared" si="23"/>
        <v>692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641</v>
      </c>
      <c r="AI18" s="29">
        <f>'22.Spieltag'!AK18</f>
        <v>11</v>
      </c>
      <c r="AJ18" s="24">
        <f t="shared" si="23"/>
        <v>686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640</v>
      </c>
      <c r="AI19" s="29">
        <f>'22.Spieltag'!AK19</f>
        <v>12</v>
      </c>
      <c r="AJ19" s="24">
        <f t="shared" si="23"/>
        <v>685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638</v>
      </c>
      <c r="AI20" s="29">
        <f>'22.Spieltag'!AK20</f>
        <v>13</v>
      </c>
      <c r="AJ20" s="24">
        <f t="shared" si="23"/>
        <v>683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638</v>
      </c>
      <c r="AI21" s="29">
        <f>'22.Spieltag'!AK21</f>
        <v>13</v>
      </c>
      <c r="AJ21" s="24">
        <f t="shared" si="23"/>
        <v>683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633</v>
      </c>
      <c r="AI22" s="29">
        <f>'22.Spieltag'!AK22</f>
        <v>15</v>
      </c>
      <c r="AJ22" s="24">
        <f t="shared" si="23"/>
        <v>678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629</v>
      </c>
      <c r="AI23" s="29">
        <f>'22.Spieltag'!AK23</f>
        <v>16</v>
      </c>
      <c r="AJ23" s="24">
        <f t="shared" si="23"/>
        <v>674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628</v>
      </c>
      <c r="AI24" s="29">
        <f>'22.Spieltag'!AK24</f>
        <v>17</v>
      </c>
      <c r="AJ24" s="24">
        <f t="shared" si="23"/>
        <v>673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617</v>
      </c>
      <c r="AI25" s="29">
        <f>'22.Spieltag'!AK25</f>
        <v>18</v>
      </c>
      <c r="AJ25" s="24">
        <f t="shared" si="23"/>
        <v>662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614</v>
      </c>
      <c r="AI26" s="29">
        <f>'22.Spieltag'!AK26</f>
        <v>19</v>
      </c>
      <c r="AJ26" s="24">
        <f t="shared" ref="AJ26" si="25">AG26+AH26</f>
        <v>659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614</v>
      </c>
      <c r="AI27" s="29">
        <f>'22.Spieltag'!AK27</f>
        <v>19</v>
      </c>
      <c r="AJ27" s="24">
        <f t="shared" ref="AJ27" si="28">AG27+AH27</f>
        <v>659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62" priority="10" operator="equal">
      <formula>"Schalke 04"</formula>
    </cfRule>
  </conditionalFormatting>
  <conditionalFormatting sqref="R1 F1 X1 AA1 L3 I1 O1 U1 U3 C1 C3 I3 F3 R3 X3 O3 AA3 L1">
    <cfRule type="cellIs" dxfId="61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60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9" priority="3">
      <formula>($AG8&gt;40)</formula>
    </cfRule>
  </conditionalFormatting>
  <conditionalFormatting sqref="A31:A1048576 A1:A3 A5:A26">
    <cfRule type="colorScale" priority="8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8" priority="810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735</v>
      </c>
      <c r="AI8" s="29">
        <f>'23.Spieltag'!AK8</f>
        <v>1</v>
      </c>
      <c r="AJ8" s="24">
        <f t="shared" ref="AJ8" si="11">AG8+AH8</f>
        <v>780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715</v>
      </c>
      <c r="AI9" s="29">
        <f>'23.Spieltag'!AK9</f>
        <v>2</v>
      </c>
      <c r="AJ9" s="24">
        <f t="shared" ref="AJ9:AJ25" si="23">AG9+AH9</f>
        <v>760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715</v>
      </c>
      <c r="AI10" s="29">
        <f>'23.Spieltag'!AK10</f>
        <v>2</v>
      </c>
      <c r="AJ10" s="24">
        <f t="shared" si="23"/>
        <v>760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714</v>
      </c>
      <c r="AI11" s="29">
        <f>'23.Spieltag'!AK11</f>
        <v>4</v>
      </c>
      <c r="AJ11" s="24">
        <f t="shared" si="23"/>
        <v>759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712</v>
      </c>
      <c r="AI12" s="29">
        <f>'23.Spieltag'!AK12</f>
        <v>5</v>
      </c>
      <c r="AJ12" s="24">
        <f t="shared" si="23"/>
        <v>757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711</v>
      </c>
      <c r="AI13" s="29">
        <f>'23.Spieltag'!AK13</f>
        <v>6</v>
      </c>
      <c r="AJ13" s="24">
        <f t="shared" si="23"/>
        <v>756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695</v>
      </c>
      <c r="AI14" s="29">
        <f>'23.Spieltag'!AK14</f>
        <v>7</v>
      </c>
      <c r="AJ14" s="24">
        <f t="shared" si="23"/>
        <v>740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694</v>
      </c>
      <c r="AI15" s="29">
        <f>'23.Spieltag'!AK15</f>
        <v>8</v>
      </c>
      <c r="AJ15" s="24">
        <f t="shared" si="23"/>
        <v>739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692</v>
      </c>
      <c r="AI16" s="29">
        <f>'23.Spieltag'!AK16</f>
        <v>9</v>
      </c>
      <c r="AJ16" s="24">
        <f t="shared" si="23"/>
        <v>737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692</v>
      </c>
      <c r="AI17" s="29">
        <f>'23.Spieltag'!AK17</f>
        <v>9</v>
      </c>
      <c r="AJ17" s="24">
        <f t="shared" si="23"/>
        <v>737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686</v>
      </c>
      <c r="AI18" s="29">
        <f>'23.Spieltag'!AK18</f>
        <v>11</v>
      </c>
      <c r="AJ18" s="24">
        <f t="shared" si="23"/>
        <v>731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685</v>
      </c>
      <c r="AI19" s="29">
        <f>'23.Spieltag'!AK19</f>
        <v>12</v>
      </c>
      <c r="AJ19" s="24">
        <f t="shared" si="23"/>
        <v>730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683</v>
      </c>
      <c r="AI20" s="29">
        <f>'23.Spieltag'!AK20</f>
        <v>13</v>
      </c>
      <c r="AJ20" s="24">
        <f t="shared" si="23"/>
        <v>728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683</v>
      </c>
      <c r="AI21" s="29">
        <f>'23.Spieltag'!AK21</f>
        <v>13</v>
      </c>
      <c r="AJ21" s="24">
        <f t="shared" si="23"/>
        <v>728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678</v>
      </c>
      <c r="AI22" s="29">
        <f>'23.Spieltag'!AK22</f>
        <v>15</v>
      </c>
      <c r="AJ22" s="24">
        <f t="shared" si="23"/>
        <v>723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674</v>
      </c>
      <c r="AI23" s="29">
        <f>'23.Spieltag'!AK23</f>
        <v>16</v>
      </c>
      <c r="AJ23" s="24">
        <f t="shared" si="23"/>
        <v>719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673</v>
      </c>
      <c r="AI24" s="29">
        <f>'23.Spieltag'!AK24</f>
        <v>17</v>
      </c>
      <c r="AJ24" s="24">
        <f t="shared" si="23"/>
        <v>718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662</v>
      </c>
      <c r="AI25" s="29">
        <f>'23.Spieltag'!AK25</f>
        <v>18</v>
      </c>
      <c r="AJ25" s="24">
        <f t="shared" si="23"/>
        <v>707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659</v>
      </c>
      <c r="AI26" s="29">
        <f>'23.Spieltag'!AK26</f>
        <v>19</v>
      </c>
      <c r="AJ26" s="24">
        <f t="shared" ref="AJ26" si="25">AG26+AH26</f>
        <v>704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659</v>
      </c>
      <c r="AI27" s="29">
        <f>'23.Spieltag'!AK27</f>
        <v>19</v>
      </c>
      <c r="AJ27" s="24">
        <f t="shared" ref="AJ27" si="28">AG27+AH27</f>
        <v>704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57" priority="10" operator="equal">
      <formula>"Schalke 04"</formula>
    </cfRule>
  </conditionalFormatting>
  <conditionalFormatting sqref="C1 X3 C3 F3 F1 I3 I1 L3 L1 O1 O3 R3 R1 U3 U1 X1 AA3 AA1">
    <cfRule type="cellIs" dxfId="56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55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4" priority="3">
      <formula>($AG8&gt;40)</formula>
    </cfRule>
  </conditionalFormatting>
  <conditionalFormatting sqref="A31:A1048576 A1:A3 A5:A26">
    <cfRule type="colorScale" priority="7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53" priority="795" rank="3"/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780</v>
      </c>
      <c r="AI8" s="29">
        <f>'24.Spieltag'!AK8</f>
        <v>1</v>
      </c>
      <c r="AJ8" s="24">
        <f t="shared" ref="AJ8" si="11">AG8+AH8</f>
        <v>825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760</v>
      </c>
      <c r="AI9" s="29">
        <f>'24.Spieltag'!AK9</f>
        <v>2</v>
      </c>
      <c r="AJ9" s="24">
        <f t="shared" ref="AJ9:AJ25" si="23">AG9+AH9</f>
        <v>805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760</v>
      </c>
      <c r="AI10" s="29">
        <f>'24.Spieltag'!AK10</f>
        <v>2</v>
      </c>
      <c r="AJ10" s="24">
        <f t="shared" si="23"/>
        <v>805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759</v>
      </c>
      <c r="AI11" s="29">
        <f>'24.Spieltag'!AK11</f>
        <v>4</v>
      </c>
      <c r="AJ11" s="24">
        <f t="shared" si="23"/>
        <v>804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757</v>
      </c>
      <c r="AI12" s="29">
        <f>'24.Spieltag'!AK12</f>
        <v>5</v>
      </c>
      <c r="AJ12" s="24">
        <f t="shared" si="23"/>
        <v>802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756</v>
      </c>
      <c r="AI13" s="29">
        <f>'24.Spieltag'!AK13</f>
        <v>6</v>
      </c>
      <c r="AJ13" s="24">
        <f t="shared" si="23"/>
        <v>801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740</v>
      </c>
      <c r="AI14" s="29">
        <f>'24.Spieltag'!AK14</f>
        <v>7</v>
      </c>
      <c r="AJ14" s="24">
        <f t="shared" si="23"/>
        <v>785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739</v>
      </c>
      <c r="AI15" s="29">
        <f>'24.Spieltag'!AK15</f>
        <v>8</v>
      </c>
      <c r="AJ15" s="24">
        <f t="shared" si="23"/>
        <v>784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737</v>
      </c>
      <c r="AI16" s="29">
        <f>'24.Spieltag'!AK16</f>
        <v>9</v>
      </c>
      <c r="AJ16" s="24">
        <f t="shared" si="23"/>
        <v>782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737</v>
      </c>
      <c r="AI17" s="29">
        <f>'24.Spieltag'!AK17</f>
        <v>9</v>
      </c>
      <c r="AJ17" s="24">
        <f t="shared" si="23"/>
        <v>782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731</v>
      </c>
      <c r="AI18" s="29">
        <f>'24.Spieltag'!AK18</f>
        <v>11</v>
      </c>
      <c r="AJ18" s="24">
        <f t="shared" si="23"/>
        <v>776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730</v>
      </c>
      <c r="AI19" s="29">
        <f>'24.Spieltag'!AK19</f>
        <v>12</v>
      </c>
      <c r="AJ19" s="24">
        <f t="shared" si="23"/>
        <v>775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728</v>
      </c>
      <c r="AI20" s="29">
        <f>'24.Spieltag'!AK20</f>
        <v>13</v>
      </c>
      <c r="AJ20" s="24">
        <f t="shared" si="23"/>
        <v>773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728</v>
      </c>
      <c r="AI21" s="29">
        <f>'24.Spieltag'!AK21</f>
        <v>13</v>
      </c>
      <c r="AJ21" s="24">
        <f t="shared" si="23"/>
        <v>773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723</v>
      </c>
      <c r="AI22" s="29">
        <f>'24.Spieltag'!AK22</f>
        <v>15</v>
      </c>
      <c r="AJ22" s="24">
        <f t="shared" si="23"/>
        <v>768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719</v>
      </c>
      <c r="AI23" s="29">
        <f>'24.Spieltag'!AK23</f>
        <v>16</v>
      </c>
      <c r="AJ23" s="24">
        <f t="shared" si="23"/>
        <v>764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718</v>
      </c>
      <c r="AI24" s="29">
        <f>'24.Spieltag'!AK24</f>
        <v>17</v>
      </c>
      <c r="AJ24" s="24">
        <f t="shared" si="23"/>
        <v>763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707</v>
      </c>
      <c r="AI25" s="29">
        <f>'24.Spieltag'!AK25</f>
        <v>18</v>
      </c>
      <c r="AJ25" s="24">
        <f t="shared" si="23"/>
        <v>752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704</v>
      </c>
      <c r="AI26" s="29">
        <f>'24.Spieltag'!AK26</f>
        <v>19</v>
      </c>
      <c r="AJ26" s="24">
        <f t="shared" ref="AJ26" si="25">AG26+AH26</f>
        <v>749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704</v>
      </c>
      <c r="AI27" s="29">
        <f>'24.Spieltag'!AK27</f>
        <v>19</v>
      </c>
      <c r="AJ27" s="24">
        <f t="shared" ref="AJ27" si="28">AG27+AH27</f>
        <v>749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5:AG6 AL7:AL10">
    <cfRule type="top10" dxfId="52" priority="112" rank="3"/>
  </conditionalFormatting>
  <conditionalFormatting sqref="C1:C2 I2 O1:O2 R2 L1:L2 U1:U2 X2 F1:F2 AA2">
    <cfRule type="cellIs" dxfId="51" priority="10" operator="equal">
      <formula>"Schalke 04"</formula>
    </cfRule>
  </conditionalFormatting>
  <conditionalFormatting sqref="C3 F3 I3 L3 C1 F1 I1 L1 O3 O1 R3 R1 U3 U1 X3 X1 AA3 AA1">
    <cfRule type="cellIs" dxfId="50" priority="8" operator="equal">
      <formula>"Schalke 04"</formula>
    </cfRule>
  </conditionalFormatting>
  <conditionalFormatting sqref="AG27">
    <cfRule type="top10" dxfId="49" priority="5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8" priority="3">
      <formula>($AG8&gt;40)</formula>
    </cfRule>
  </conditionalFormatting>
  <conditionalFormatting sqref="AG31:AG1048576 AL6 AG7:AG26">
    <cfRule type="top10" dxfId="47" priority="776" rank="3"/>
  </conditionalFormatting>
  <conditionalFormatting sqref="A31:A1048576 A7:A26 A1">
    <cfRule type="colorScale" priority="7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825</v>
      </c>
      <c r="AI8" s="29">
        <f>'25.Spieltag'!AK8</f>
        <v>1</v>
      </c>
      <c r="AJ8" s="24">
        <f t="shared" ref="AJ8" si="11">AG8+AH8</f>
        <v>870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805</v>
      </c>
      <c r="AI9" s="29">
        <f>'25.Spieltag'!AK9</f>
        <v>2</v>
      </c>
      <c r="AJ9" s="24">
        <f t="shared" ref="AJ9:AJ25" si="23">AG9+AH9</f>
        <v>850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805</v>
      </c>
      <c r="AI10" s="29">
        <f>'25.Spieltag'!AK10</f>
        <v>2</v>
      </c>
      <c r="AJ10" s="24">
        <f t="shared" si="23"/>
        <v>850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804</v>
      </c>
      <c r="AI11" s="29">
        <f>'25.Spieltag'!AK11</f>
        <v>4</v>
      </c>
      <c r="AJ11" s="24">
        <f t="shared" si="23"/>
        <v>849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802</v>
      </c>
      <c r="AI12" s="29">
        <f>'25.Spieltag'!AK12</f>
        <v>5</v>
      </c>
      <c r="AJ12" s="24">
        <f t="shared" si="23"/>
        <v>847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801</v>
      </c>
      <c r="AI13" s="29">
        <f>'25.Spieltag'!AK13</f>
        <v>6</v>
      </c>
      <c r="AJ13" s="24">
        <f t="shared" si="23"/>
        <v>846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785</v>
      </c>
      <c r="AI14" s="29">
        <f>'25.Spieltag'!AK14</f>
        <v>7</v>
      </c>
      <c r="AJ14" s="24">
        <f t="shared" si="23"/>
        <v>830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784</v>
      </c>
      <c r="AI15" s="29">
        <f>'25.Spieltag'!AK15</f>
        <v>8</v>
      </c>
      <c r="AJ15" s="24">
        <f t="shared" si="23"/>
        <v>829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782</v>
      </c>
      <c r="AI16" s="29">
        <f>'25.Spieltag'!AK16</f>
        <v>9</v>
      </c>
      <c r="AJ16" s="24">
        <f t="shared" si="23"/>
        <v>827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782</v>
      </c>
      <c r="AI17" s="29">
        <f>'25.Spieltag'!AK17</f>
        <v>9</v>
      </c>
      <c r="AJ17" s="24">
        <f t="shared" si="23"/>
        <v>827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776</v>
      </c>
      <c r="AI18" s="29">
        <f>'25.Spieltag'!AK18</f>
        <v>11</v>
      </c>
      <c r="AJ18" s="24">
        <f t="shared" si="23"/>
        <v>821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775</v>
      </c>
      <c r="AI19" s="29">
        <f>'25.Spieltag'!AK19</f>
        <v>12</v>
      </c>
      <c r="AJ19" s="24">
        <f t="shared" si="23"/>
        <v>820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773</v>
      </c>
      <c r="AI20" s="29">
        <f>'25.Spieltag'!AK20</f>
        <v>13</v>
      </c>
      <c r="AJ20" s="24">
        <f t="shared" si="23"/>
        <v>818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773</v>
      </c>
      <c r="AI21" s="29">
        <f>'25.Spieltag'!AK21</f>
        <v>13</v>
      </c>
      <c r="AJ21" s="24">
        <f t="shared" si="23"/>
        <v>818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768</v>
      </c>
      <c r="AI22" s="29">
        <f>'25.Spieltag'!AK22</f>
        <v>15</v>
      </c>
      <c r="AJ22" s="24">
        <f t="shared" si="23"/>
        <v>813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764</v>
      </c>
      <c r="AI23" s="29">
        <f>'25.Spieltag'!AK23</f>
        <v>16</v>
      </c>
      <c r="AJ23" s="24">
        <f t="shared" si="23"/>
        <v>809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763</v>
      </c>
      <c r="AI24" s="29">
        <f>'25.Spieltag'!AK24</f>
        <v>17</v>
      </c>
      <c r="AJ24" s="24">
        <f t="shared" si="23"/>
        <v>808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752</v>
      </c>
      <c r="AI25" s="29">
        <f>'25.Spieltag'!AK25</f>
        <v>18</v>
      </c>
      <c r="AJ25" s="24">
        <f t="shared" si="23"/>
        <v>797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749</v>
      </c>
      <c r="AI26" s="29">
        <f>'25.Spieltag'!AK26</f>
        <v>19</v>
      </c>
      <c r="AJ26" s="24">
        <f t="shared" ref="AJ26" si="25">AG26+AH26</f>
        <v>794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749</v>
      </c>
      <c r="AI27" s="29">
        <f>'25.Spieltag'!AK27</f>
        <v>19</v>
      </c>
      <c r="AJ27" s="24">
        <f t="shared" ref="AJ27" si="28">AG27+AH27</f>
        <v>794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46" priority="10" operator="equal">
      <formula>"Schalke 04"</formula>
    </cfRule>
  </conditionalFormatting>
  <conditionalFormatting sqref="C3 C1 F3 I3 L3 O3 R3 U3 X3 AA3 L1 F1 I1 O1 R1 U1 X1 AA1">
    <cfRule type="cellIs" dxfId="4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3" priority="3">
      <formula>($AG8&gt;40)</formula>
    </cfRule>
  </conditionalFormatting>
  <conditionalFormatting sqref="A31:A1048576 A1:A3 A5:A26">
    <cfRule type="colorScale" priority="7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42" priority="766" rank="3"/>
  </conditionalFormatting>
  <conditionalFormatting sqref="AI8:AI26">
    <cfRule type="colorScale" priority="11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870</v>
      </c>
      <c r="AI8" s="29">
        <f>'26.Spieltag'!AK8</f>
        <v>1</v>
      </c>
      <c r="AJ8" s="24">
        <f t="shared" ref="AJ8" si="11">AG8+AH8</f>
        <v>915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850</v>
      </c>
      <c r="AI9" s="29">
        <f>'26.Spieltag'!AK9</f>
        <v>2</v>
      </c>
      <c r="AJ9" s="24">
        <f t="shared" ref="AJ9:AJ25" si="23">AG9+AH9</f>
        <v>895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850</v>
      </c>
      <c r="AI10" s="29">
        <f>'26.Spieltag'!AK10</f>
        <v>2</v>
      </c>
      <c r="AJ10" s="24">
        <f t="shared" si="23"/>
        <v>895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849</v>
      </c>
      <c r="AI11" s="29">
        <f>'26.Spieltag'!AK11</f>
        <v>4</v>
      </c>
      <c r="AJ11" s="24">
        <f t="shared" si="23"/>
        <v>894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847</v>
      </c>
      <c r="AI12" s="29">
        <f>'26.Spieltag'!AK12</f>
        <v>5</v>
      </c>
      <c r="AJ12" s="24">
        <f t="shared" si="23"/>
        <v>892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846</v>
      </c>
      <c r="AI13" s="29">
        <f>'26.Spieltag'!AK13</f>
        <v>6</v>
      </c>
      <c r="AJ13" s="24">
        <f t="shared" si="23"/>
        <v>891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830</v>
      </c>
      <c r="AI14" s="29">
        <f>'26.Spieltag'!AK14</f>
        <v>7</v>
      </c>
      <c r="AJ14" s="24">
        <f t="shared" si="23"/>
        <v>875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829</v>
      </c>
      <c r="AI15" s="29">
        <f>'26.Spieltag'!AK15</f>
        <v>8</v>
      </c>
      <c r="AJ15" s="24">
        <f t="shared" si="23"/>
        <v>874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827</v>
      </c>
      <c r="AI16" s="29">
        <f>'26.Spieltag'!AK16</f>
        <v>9</v>
      </c>
      <c r="AJ16" s="24">
        <f t="shared" si="23"/>
        <v>872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827</v>
      </c>
      <c r="AI17" s="29">
        <f>'26.Spieltag'!AK17</f>
        <v>9</v>
      </c>
      <c r="AJ17" s="24">
        <f t="shared" si="23"/>
        <v>872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821</v>
      </c>
      <c r="AI18" s="29">
        <f>'26.Spieltag'!AK18</f>
        <v>11</v>
      </c>
      <c r="AJ18" s="24">
        <f t="shared" si="23"/>
        <v>866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820</v>
      </c>
      <c r="AI19" s="29">
        <f>'26.Spieltag'!AK19</f>
        <v>12</v>
      </c>
      <c r="AJ19" s="24">
        <f t="shared" si="23"/>
        <v>865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818</v>
      </c>
      <c r="AI20" s="29">
        <f>'26.Spieltag'!AK20</f>
        <v>13</v>
      </c>
      <c r="AJ20" s="24">
        <f t="shared" si="23"/>
        <v>863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818</v>
      </c>
      <c r="AI21" s="29">
        <f>'26.Spieltag'!AK21</f>
        <v>13</v>
      </c>
      <c r="AJ21" s="24">
        <f t="shared" si="23"/>
        <v>863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813</v>
      </c>
      <c r="AI22" s="29">
        <f>'26.Spieltag'!AK22</f>
        <v>15</v>
      </c>
      <c r="AJ22" s="24">
        <f t="shared" si="23"/>
        <v>858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809</v>
      </c>
      <c r="AI23" s="29">
        <f>'26.Spieltag'!AK23</f>
        <v>16</v>
      </c>
      <c r="AJ23" s="24">
        <f t="shared" si="23"/>
        <v>854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808</v>
      </c>
      <c r="AI24" s="29">
        <f>'26.Spieltag'!AK24</f>
        <v>17</v>
      </c>
      <c r="AJ24" s="24">
        <f t="shared" si="23"/>
        <v>853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797</v>
      </c>
      <c r="AI25" s="29">
        <f>'26.Spieltag'!AK25</f>
        <v>18</v>
      </c>
      <c r="AJ25" s="24">
        <f t="shared" si="23"/>
        <v>842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794</v>
      </c>
      <c r="AI26" s="29">
        <f>'26.Spieltag'!AK26</f>
        <v>19</v>
      </c>
      <c r="AJ26" s="24">
        <f t="shared" ref="AJ26" si="25">AG26+AH26</f>
        <v>839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794</v>
      </c>
      <c r="AI27" s="29">
        <f>'26.Spieltag'!AK27</f>
        <v>19</v>
      </c>
      <c r="AJ27" s="24">
        <f t="shared" ref="AJ27" si="28">AG27+AH27</f>
        <v>839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1" priority="10" operator="equal">
      <formula>"Schalke 04"</formula>
    </cfRule>
  </conditionalFormatting>
  <conditionalFormatting sqref="F3 C3 I3:L3 O3 R3 X3 U3 AA3 C1 I1 F1 L1 O1 R1 U1 X1 AA1">
    <cfRule type="cellIs" dxfId="4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8" priority="3">
      <formula>($AG8&gt;40)</formula>
    </cfRule>
  </conditionalFormatting>
  <conditionalFormatting sqref="A31:A1048576 A1:A3 A5:A26">
    <cfRule type="colorScale" priority="7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7" priority="751" rank="3"/>
  </conditionalFormatting>
  <conditionalFormatting sqref="AI8:AI26">
    <cfRule type="colorScale" priority="11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915</v>
      </c>
      <c r="AI8" s="29">
        <f>'27.Spieltag'!AK8</f>
        <v>1</v>
      </c>
      <c r="AJ8" s="24">
        <f t="shared" ref="AJ8" si="11">AG8+AH8</f>
        <v>960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895</v>
      </c>
      <c r="AI9" s="29">
        <f>'27.Spieltag'!AK9</f>
        <v>2</v>
      </c>
      <c r="AJ9" s="24">
        <f t="shared" ref="AJ9:AJ25" si="23">AG9+AH9</f>
        <v>940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895</v>
      </c>
      <c r="AI10" s="29">
        <f>'27.Spieltag'!AK10</f>
        <v>2</v>
      </c>
      <c r="AJ10" s="24">
        <f t="shared" si="23"/>
        <v>940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894</v>
      </c>
      <c r="AI11" s="29">
        <f>'27.Spieltag'!AK11</f>
        <v>4</v>
      </c>
      <c r="AJ11" s="24">
        <f t="shared" si="23"/>
        <v>939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892</v>
      </c>
      <c r="AI12" s="29">
        <f>'27.Spieltag'!AK12</f>
        <v>5</v>
      </c>
      <c r="AJ12" s="24">
        <f t="shared" si="23"/>
        <v>937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891</v>
      </c>
      <c r="AI13" s="29">
        <f>'27.Spieltag'!AK13</f>
        <v>6</v>
      </c>
      <c r="AJ13" s="24">
        <f t="shared" si="23"/>
        <v>936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875</v>
      </c>
      <c r="AI14" s="29">
        <f>'27.Spieltag'!AK14</f>
        <v>7</v>
      </c>
      <c r="AJ14" s="24">
        <f t="shared" si="23"/>
        <v>920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874</v>
      </c>
      <c r="AI15" s="29">
        <f>'27.Spieltag'!AK15</f>
        <v>8</v>
      </c>
      <c r="AJ15" s="24">
        <f t="shared" si="23"/>
        <v>919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872</v>
      </c>
      <c r="AI16" s="29">
        <f>'27.Spieltag'!AK16</f>
        <v>9</v>
      </c>
      <c r="AJ16" s="24">
        <f t="shared" si="23"/>
        <v>917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872</v>
      </c>
      <c r="AI17" s="29">
        <f>'27.Spieltag'!AK17</f>
        <v>9</v>
      </c>
      <c r="AJ17" s="24">
        <f t="shared" si="23"/>
        <v>917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866</v>
      </c>
      <c r="AI18" s="29">
        <f>'27.Spieltag'!AK18</f>
        <v>11</v>
      </c>
      <c r="AJ18" s="24">
        <f t="shared" si="23"/>
        <v>911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865</v>
      </c>
      <c r="AI19" s="29">
        <f>'27.Spieltag'!AK19</f>
        <v>12</v>
      </c>
      <c r="AJ19" s="24">
        <f t="shared" si="23"/>
        <v>910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863</v>
      </c>
      <c r="AI20" s="29">
        <f>'27.Spieltag'!AK20</f>
        <v>13</v>
      </c>
      <c r="AJ20" s="24">
        <f t="shared" si="23"/>
        <v>908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863</v>
      </c>
      <c r="AI21" s="29">
        <f>'27.Spieltag'!AK21</f>
        <v>13</v>
      </c>
      <c r="AJ21" s="24">
        <f t="shared" si="23"/>
        <v>908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858</v>
      </c>
      <c r="AI22" s="29">
        <f>'27.Spieltag'!AK22</f>
        <v>15</v>
      </c>
      <c r="AJ22" s="24">
        <f t="shared" si="23"/>
        <v>903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854</v>
      </c>
      <c r="AI23" s="29">
        <f>'27.Spieltag'!AK23</f>
        <v>16</v>
      </c>
      <c r="AJ23" s="24">
        <f t="shared" si="23"/>
        <v>899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853</v>
      </c>
      <c r="AI24" s="29">
        <f>'27.Spieltag'!AK24</f>
        <v>17</v>
      </c>
      <c r="AJ24" s="24">
        <f t="shared" si="23"/>
        <v>898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842</v>
      </c>
      <c r="AI25" s="29">
        <f>'27.Spieltag'!AK25</f>
        <v>18</v>
      </c>
      <c r="AJ25" s="24">
        <f t="shared" si="23"/>
        <v>887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839</v>
      </c>
      <c r="AI26" s="29">
        <f>'27.Spieltag'!AK26</f>
        <v>19</v>
      </c>
      <c r="AJ26" s="24">
        <f t="shared" ref="AJ26" si="25">AG26+AH26</f>
        <v>884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839</v>
      </c>
      <c r="AI27" s="29">
        <f>'27.Spieltag'!AK27</f>
        <v>19</v>
      </c>
      <c r="AJ27" s="24">
        <f t="shared" ref="AJ27" si="28">AG27+AH27</f>
        <v>884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36" priority="10" operator="equal">
      <formula>"Schalke 04"</formula>
    </cfRule>
  </conditionalFormatting>
  <conditionalFormatting sqref="C3 C1 F1 F3 I1 I3 L3 L1 O1 R3 R1 U1 U3 X3 X1 AA3 O3 AA1">
    <cfRule type="cellIs" dxfId="3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3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3" priority="3">
      <formula>($AG8&gt;40)</formula>
    </cfRule>
  </conditionalFormatting>
  <conditionalFormatting sqref="A31:A1048576 A1:A3 A5:A26">
    <cfRule type="colorScale" priority="7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32" priority="736" rank="3"/>
  </conditionalFormatting>
  <conditionalFormatting sqref="AI8:AI26">
    <cfRule type="colorScale" priority="11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960</v>
      </c>
      <c r="AI8" s="29">
        <f>'28.Spieltag'!AK8</f>
        <v>1</v>
      </c>
      <c r="AJ8" s="24">
        <f t="shared" ref="AJ8" si="11">AG8+AH8</f>
        <v>1005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940</v>
      </c>
      <c r="AI9" s="29">
        <f>'28.Spieltag'!AK9</f>
        <v>2</v>
      </c>
      <c r="AJ9" s="24">
        <f t="shared" ref="AJ9:AJ25" si="23">AG9+AH9</f>
        <v>985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940</v>
      </c>
      <c r="AI10" s="29">
        <f>'28.Spieltag'!AK10</f>
        <v>2</v>
      </c>
      <c r="AJ10" s="24">
        <f t="shared" si="23"/>
        <v>985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939</v>
      </c>
      <c r="AI11" s="29">
        <f>'28.Spieltag'!AK11</f>
        <v>4</v>
      </c>
      <c r="AJ11" s="24">
        <f t="shared" si="23"/>
        <v>984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937</v>
      </c>
      <c r="AI12" s="29">
        <f>'28.Spieltag'!AK12</f>
        <v>5</v>
      </c>
      <c r="AJ12" s="24">
        <f t="shared" si="23"/>
        <v>982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936</v>
      </c>
      <c r="AI13" s="29">
        <f>'28.Spieltag'!AK13</f>
        <v>6</v>
      </c>
      <c r="AJ13" s="24">
        <f t="shared" si="23"/>
        <v>981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920</v>
      </c>
      <c r="AI14" s="29">
        <f>'28.Spieltag'!AK14</f>
        <v>7</v>
      </c>
      <c r="AJ14" s="24">
        <f t="shared" si="23"/>
        <v>965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919</v>
      </c>
      <c r="AI15" s="29">
        <f>'28.Spieltag'!AK15</f>
        <v>8</v>
      </c>
      <c r="AJ15" s="24">
        <f t="shared" si="23"/>
        <v>964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917</v>
      </c>
      <c r="AI16" s="29">
        <f>'28.Spieltag'!AK16</f>
        <v>9</v>
      </c>
      <c r="AJ16" s="24">
        <f t="shared" si="23"/>
        <v>962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917</v>
      </c>
      <c r="AI17" s="29">
        <f>'28.Spieltag'!AK17</f>
        <v>9</v>
      </c>
      <c r="AJ17" s="24">
        <f t="shared" si="23"/>
        <v>962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911</v>
      </c>
      <c r="AI18" s="29">
        <f>'28.Spieltag'!AK18</f>
        <v>11</v>
      </c>
      <c r="AJ18" s="24">
        <f t="shared" si="23"/>
        <v>956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910</v>
      </c>
      <c r="AI19" s="29">
        <f>'28.Spieltag'!AK19</f>
        <v>12</v>
      </c>
      <c r="AJ19" s="24">
        <f t="shared" si="23"/>
        <v>955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908</v>
      </c>
      <c r="AI20" s="29">
        <f>'28.Spieltag'!AK20</f>
        <v>13</v>
      </c>
      <c r="AJ20" s="24">
        <f t="shared" si="23"/>
        <v>953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908</v>
      </c>
      <c r="AI21" s="29">
        <f>'28.Spieltag'!AK21</f>
        <v>13</v>
      </c>
      <c r="AJ21" s="24">
        <f t="shared" si="23"/>
        <v>953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903</v>
      </c>
      <c r="AI22" s="29">
        <f>'28.Spieltag'!AK22</f>
        <v>15</v>
      </c>
      <c r="AJ22" s="24">
        <f t="shared" si="23"/>
        <v>948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899</v>
      </c>
      <c r="AI23" s="29">
        <f>'28.Spieltag'!AK23</f>
        <v>16</v>
      </c>
      <c r="AJ23" s="24">
        <f t="shared" si="23"/>
        <v>944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898</v>
      </c>
      <c r="AI24" s="29">
        <f>'28.Spieltag'!AK24</f>
        <v>17</v>
      </c>
      <c r="AJ24" s="24">
        <f t="shared" si="23"/>
        <v>943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887</v>
      </c>
      <c r="AI25" s="29">
        <f>'28.Spieltag'!AK25</f>
        <v>18</v>
      </c>
      <c r="AJ25" s="24">
        <f t="shared" si="23"/>
        <v>932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884</v>
      </c>
      <c r="AI26" s="29">
        <f>'28.Spieltag'!AK26</f>
        <v>19</v>
      </c>
      <c r="AJ26" s="24">
        <f t="shared" ref="AJ26" si="25">AG26+AH26</f>
        <v>929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884</v>
      </c>
      <c r="AI27" s="29">
        <f>'28.Spieltag'!AK27</f>
        <v>19</v>
      </c>
      <c r="AJ27" s="24">
        <f t="shared" ref="AJ27" si="28">AG27+AH27</f>
        <v>929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1" priority="10" operator="equal">
      <formula>"Schalke 04"</formula>
    </cfRule>
  </conditionalFormatting>
  <conditionalFormatting sqref="C1 C3 F3 F1 I3 I1 L1 L3 O1 O3 R1 R3 U3 U1 X3 X1 AA3 AA1">
    <cfRule type="cellIs" dxfId="3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3">
      <formula>($AG8&gt;40)</formula>
    </cfRule>
  </conditionalFormatting>
  <conditionalFormatting sqref="A31:A1048576 A1:A3 A5:A26">
    <cfRule type="colorScale" priority="7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7" priority="721" rank="3"/>
  </conditionalFormatting>
  <conditionalFormatting sqref="AI8:AI26">
    <cfRule type="colorScale" priority="11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1005</v>
      </c>
      <c r="AI8" s="29">
        <f>'29.Spieltag'!AK8</f>
        <v>1</v>
      </c>
      <c r="AJ8" s="24">
        <f t="shared" ref="AJ8" si="11">AG8+AH8</f>
        <v>1050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985</v>
      </c>
      <c r="AI9" s="29">
        <f>'29.Spieltag'!AK9</f>
        <v>2</v>
      </c>
      <c r="AJ9" s="24">
        <f t="shared" ref="AJ9:AJ25" si="23">AG9+AH9</f>
        <v>1030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985</v>
      </c>
      <c r="AI10" s="29">
        <f>'29.Spieltag'!AK10</f>
        <v>2</v>
      </c>
      <c r="AJ10" s="24">
        <f t="shared" si="23"/>
        <v>1030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984</v>
      </c>
      <c r="AI11" s="29">
        <f>'29.Spieltag'!AK11</f>
        <v>4</v>
      </c>
      <c r="AJ11" s="24">
        <f t="shared" si="23"/>
        <v>1029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982</v>
      </c>
      <c r="AI12" s="29">
        <f>'29.Spieltag'!AK12</f>
        <v>5</v>
      </c>
      <c r="AJ12" s="24">
        <f t="shared" si="23"/>
        <v>1027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981</v>
      </c>
      <c r="AI13" s="29">
        <f>'29.Spieltag'!AK13</f>
        <v>6</v>
      </c>
      <c r="AJ13" s="24">
        <f t="shared" si="23"/>
        <v>1026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965</v>
      </c>
      <c r="AI14" s="29">
        <f>'29.Spieltag'!AK14</f>
        <v>7</v>
      </c>
      <c r="AJ14" s="24">
        <f t="shared" si="23"/>
        <v>1010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964</v>
      </c>
      <c r="AI15" s="29">
        <f>'29.Spieltag'!AK15</f>
        <v>8</v>
      </c>
      <c r="AJ15" s="24">
        <f t="shared" si="23"/>
        <v>1009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962</v>
      </c>
      <c r="AI16" s="29">
        <f>'29.Spieltag'!AK16</f>
        <v>9</v>
      </c>
      <c r="AJ16" s="24">
        <f t="shared" si="23"/>
        <v>1007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962</v>
      </c>
      <c r="AI17" s="29">
        <f>'29.Spieltag'!AK17</f>
        <v>9</v>
      </c>
      <c r="AJ17" s="24">
        <f t="shared" si="23"/>
        <v>1007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956</v>
      </c>
      <c r="AI18" s="29">
        <f>'29.Spieltag'!AK18</f>
        <v>11</v>
      </c>
      <c r="AJ18" s="24">
        <f t="shared" si="23"/>
        <v>1001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955</v>
      </c>
      <c r="AI19" s="29">
        <f>'29.Spieltag'!AK19</f>
        <v>12</v>
      </c>
      <c r="AJ19" s="24">
        <f t="shared" si="23"/>
        <v>1000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953</v>
      </c>
      <c r="AI20" s="29">
        <f>'29.Spieltag'!AK20</f>
        <v>13</v>
      </c>
      <c r="AJ20" s="24">
        <f t="shared" si="23"/>
        <v>998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953</v>
      </c>
      <c r="AI21" s="29">
        <f>'29.Spieltag'!AK21</f>
        <v>13</v>
      </c>
      <c r="AJ21" s="24">
        <f t="shared" si="23"/>
        <v>998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948</v>
      </c>
      <c r="AI22" s="29">
        <f>'29.Spieltag'!AK22</f>
        <v>15</v>
      </c>
      <c r="AJ22" s="24">
        <f t="shared" si="23"/>
        <v>993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944</v>
      </c>
      <c r="AI23" s="29">
        <f>'29.Spieltag'!AK23</f>
        <v>16</v>
      </c>
      <c r="AJ23" s="24">
        <f t="shared" si="23"/>
        <v>989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943</v>
      </c>
      <c r="AI24" s="29">
        <f>'29.Spieltag'!AK24</f>
        <v>17</v>
      </c>
      <c r="AJ24" s="24">
        <f t="shared" si="23"/>
        <v>988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932</v>
      </c>
      <c r="AI25" s="29">
        <f>'29.Spieltag'!AK25</f>
        <v>18</v>
      </c>
      <c r="AJ25" s="24">
        <f t="shared" si="23"/>
        <v>977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929</v>
      </c>
      <c r="AI26" s="29">
        <f>'29.Spieltag'!AK26</f>
        <v>19</v>
      </c>
      <c r="AJ26" s="24">
        <f t="shared" ref="AJ26" si="25">AG26+AH26</f>
        <v>974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929</v>
      </c>
      <c r="AI27" s="29">
        <f>'29.Spieltag'!AK27</f>
        <v>19</v>
      </c>
      <c r="AJ27" s="24">
        <f t="shared" ref="AJ27" si="28">AG27+AH27</f>
        <v>974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26" priority="10" operator="equal">
      <formula>"Schalke 04"</formula>
    </cfRule>
  </conditionalFormatting>
  <conditionalFormatting sqref="C3 C1 F3 F1 I1 I3 L1 L3 O3 O1 R1 R3 U1 U3 X3 X1 AA3 AA1">
    <cfRule type="cellIs" dxfId="2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2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3" priority="3">
      <formula>($AG8&gt;40)</formula>
    </cfRule>
  </conditionalFormatting>
  <conditionalFormatting sqref="A31:A1048576 A1:A3 A5:A26">
    <cfRule type="colorScale" priority="7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2" priority="706" rank="3"/>
  </conditionalFormatting>
  <conditionalFormatting sqref="AI8:AI26">
    <cfRule type="colorScale" priority="11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1050</v>
      </c>
      <c r="AI8" s="29">
        <f>'30.Spieltag'!AK8</f>
        <v>1</v>
      </c>
      <c r="AJ8" s="24">
        <f t="shared" ref="AJ8" si="11">AG8+AH8</f>
        <v>1095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1030</v>
      </c>
      <c r="AI9" s="29">
        <f>'30.Spieltag'!AK9</f>
        <v>2</v>
      </c>
      <c r="AJ9" s="24">
        <f t="shared" ref="AJ9:AJ25" si="23">AG9+AH9</f>
        <v>1075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1030</v>
      </c>
      <c r="AI10" s="29">
        <f>'30.Spieltag'!AK10</f>
        <v>2</v>
      </c>
      <c r="AJ10" s="24">
        <f t="shared" si="23"/>
        <v>1075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1029</v>
      </c>
      <c r="AI11" s="29">
        <f>'30.Spieltag'!AK11</f>
        <v>4</v>
      </c>
      <c r="AJ11" s="24">
        <f t="shared" si="23"/>
        <v>1074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1027</v>
      </c>
      <c r="AI12" s="29">
        <f>'30.Spieltag'!AK12</f>
        <v>5</v>
      </c>
      <c r="AJ12" s="24">
        <f t="shared" si="23"/>
        <v>1072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1026</v>
      </c>
      <c r="AI13" s="29">
        <f>'30.Spieltag'!AK13</f>
        <v>6</v>
      </c>
      <c r="AJ13" s="24">
        <f t="shared" si="23"/>
        <v>1071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1010</v>
      </c>
      <c r="AI14" s="29">
        <f>'30.Spieltag'!AK14</f>
        <v>7</v>
      </c>
      <c r="AJ14" s="24">
        <f t="shared" si="23"/>
        <v>1055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1009</v>
      </c>
      <c r="AI15" s="29">
        <f>'30.Spieltag'!AK15</f>
        <v>8</v>
      </c>
      <c r="AJ15" s="24">
        <f t="shared" si="23"/>
        <v>1054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1007</v>
      </c>
      <c r="AI16" s="29">
        <f>'30.Spieltag'!AK16</f>
        <v>9</v>
      </c>
      <c r="AJ16" s="24">
        <f t="shared" si="23"/>
        <v>1052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1007</v>
      </c>
      <c r="AI17" s="29">
        <f>'30.Spieltag'!AK17</f>
        <v>9</v>
      </c>
      <c r="AJ17" s="24">
        <f t="shared" si="23"/>
        <v>1052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1001</v>
      </c>
      <c r="AI18" s="29">
        <f>'30.Spieltag'!AK18</f>
        <v>11</v>
      </c>
      <c r="AJ18" s="24">
        <f t="shared" si="23"/>
        <v>1046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1000</v>
      </c>
      <c r="AI19" s="29">
        <f>'30.Spieltag'!AK19</f>
        <v>12</v>
      </c>
      <c r="AJ19" s="24">
        <f t="shared" si="23"/>
        <v>1045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998</v>
      </c>
      <c r="AI20" s="29">
        <f>'30.Spieltag'!AK20</f>
        <v>13</v>
      </c>
      <c r="AJ20" s="24">
        <f t="shared" si="23"/>
        <v>1043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998</v>
      </c>
      <c r="AI21" s="29">
        <f>'30.Spieltag'!AK21</f>
        <v>13</v>
      </c>
      <c r="AJ21" s="24">
        <f t="shared" si="23"/>
        <v>1043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993</v>
      </c>
      <c r="AI22" s="29">
        <f>'30.Spieltag'!AK22</f>
        <v>15</v>
      </c>
      <c r="AJ22" s="24">
        <f t="shared" si="23"/>
        <v>1038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989</v>
      </c>
      <c r="AI23" s="29">
        <f>'30.Spieltag'!AK23</f>
        <v>16</v>
      </c>
      <c r="AJ23" s="24">
        <f t="shared" si="23"/>
        <v>1034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988</v>
      </c>
      <c r="AI24" s="29">
        <f>'30.Spieltag'!AK24</f>
        <v>17</v>
      </c>
      <c r="AJ24" s="24">
        <f t="shared" si="23"/>
        <v>1033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977</v>
      </c>
      <c r="AI25" s="29">
        <f>'30.Spieltag'!AK25</f>
        <v>18</v>
      </c>
      <c r="AJ25" s="24">
        <f t="shared" si="23"/>
        <v>1022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974</v>
      </c>
      <c r="AI26" s="29">
        <f>'30.Spieltag'!AK26</f>
        <v>19</v>
      </c>
      <c r="AJ26" s="24">
        <f t="shared" ref="AJ26" si="25">AG26+AH26</f>
        <v>1019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974</v>
      </c>
      <c r="AI27" s="29">
        <f>'30.Spieltag'!AK27</f>
        <v>19</v>
      </c>
      <c r="AJ27" s="24">
        <f t="shared" ref="AJ27" si="28">AG27+AH27</f>
        <v>1019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1" priority="10" operator="equal">
      <formula>"Schalke 04"</formula>
    </cfRule>
  </conditionalFormatting>
  <conditionalFormatting sqref="I1 F3 C3 I3 F1 C1 L1 L3 O1 O3 R1 R3 U1 U3 X3 X1 AA3 AA1">
    <cfRule type="cellIs" dxfId="2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8" priority="3">
      <formula>($AG8&gt;40)</formula>
    </cfRule>
  </conditionalFormatting>
  <conditionalFormatting sqref="A31:A1048576 A1:A3 A5:A26">
    <cfRule type="colorScale" priority="6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" priority="691" rank="3"/>
  </conditionalFormatting>
  <conditionalFormatting sqref="AI8:AI26">
    <cfRule type="colorScale" priority="11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1095</v>
      </c>
      <c r="AI8" s="29">
        <f>'31.Spieltag'!AK8</f>
        <v>1</v>
      </c>
      <c r="AJ8" s="24">
        <f t="shared" ref="AJ8" si="11">AG8+AH8</f>
        <v>1140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1075</v>
      </c>
      <c r="AI9" s="29">
        <f>'31.Spieltag'!AK9</f>
        <v>2</v>
      </c>
      <c r="AJ9" s="24">
        <f t="shared" ref="AJ9:AJ25" si="23">AG9+AH9</f>
        <v>1120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1075</v>
      </c>
      <c r="AI10" s="29">
        <f>'31.Spieltag'!AK10</f>
        <v>2</v>
      </c>
      <c r="AJ10" s="24">
        <f t="shared" si="23"/>
        <v>1120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1074</v>
      </c>
      <c r="AI11" s="29">
        <f>'31.Spieltag'!AK11</f>
        <v>4</v>
      </c>
      <c r="AJ11" s="24">
        <f t="shared" si="23"/>
        <v>1119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1072</v>
      </c>
      <c r="AI12" s="29">
        <f>'31.Spieltag'!AK12</f>
        <v>5</v>
      </c>
      <c r="AJ12" s="24">
        <f t="shared" si="23"/>
        <v>1117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1071</v>
      </c>
      <c r="AI13" s="29">
        <f>'31.Spieltag'!AK13</f>
        <v>6</v>
      </c>
      <c r="AJ13" s="24">
        <f t="shared" si="23"/>
        <v>1116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1055</v>
      </c>
      <c r="AI14" s="29">
        <f>'31.Spieltag'!AK14</f>
        <v>7</v>
      </c>
      <c r="AJ14" s="24">
        <f t="shared" si="23"/>
        <v>1100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1054</v>
      </c>
      <c r="AI15" s="29">
        <f>'31.Spieltag'!AK15</f>
        <v>8</v>
      </c>
      <c r="AJ15" s="24">
        <f t="shared" si="23"/>
        <v>1099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1052</v>
      </c>
      <c r="AI16" s="29">
        <f>'31.Spieltag'!AK16</f>
        <v>9</v>
      </c>
      <c r="AJ16" s="24">
        <f t="shared" si="23"/>
        <v>1097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1052</v>
      </c>
      <c r="AI17" s="29">
        <f>'31.Spieltag'!AK17</f>
        <v>9</v>
      </c>
      <c r="AJ17" s="24">
        <f t="shared" si="23"/>
        <v>1097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1046</v>
      </c>
      <c r="AI18" s="29">
        <f>'31.Spieltag'!AK18</f>
        <v>11</v>
      </c>
      <c r="AJ18" s="24">
        <f t="shared" si="23"/>
        <v>1091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1045</v>
      </c>
      <c r="AI19" s="29">
        <f>'31.Spieltag'!AK19</f>
        <v>12</v>
      </c>
      <c r="AJ19" s="24">
        <f t="shared" si="23"/>
        <v>1090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1043</v>
      </c>
      <c r="AI20" s="29">
        <f>'31.Spieltag'!AK20</f>
        <v>13</v>
      </c>
      <c r="AJ20" s="24">
        <f t="shared" si="23"/>
        <v>1088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1043</v>
      </c>
      <c r="AI21" s="29">
        <f>'31.Spieltag'!AK21</f>
        <v>13</v>
      </c>
      <c r="AJ21" s="24">
        <f t="shared" si="23"/>
        <v>1088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1038</v>
      </c>
      <c r="AI22" s="29">
        <f>'31.Spieltag'!AK22</f>
        <v>15</v>
      </c>
      <c r="AJ22" s="24">
        <f t="shared" si="23"/>
        <v>1083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1034</v>
      </c>
      <c r="AI23" s="29">
        <f>'31.Spieltag'!AK23</f>
        <v>16</v>
      </c>
      <c r="AJ23" s="24">
        <f t="shared" si="23"/>
        <v>1079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1033</v>
      </c>
      <c r="AI24" s="29">
        <f>'31.Spieltag'!AK24</f>
        <v>17</v>
      </c>
      <c r="AJ24" s="24">
        <f t="shared" si="23"/>
        <v>1078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1022</v>
      </c>
      <c r="AI25" s="29">
        <f>'31.Spieltag'!AK25</f>
        <v>18</v>
      </c>
      <c r="AJ25" s="24">
        <f t="shared" si="23"/>
        <v>1067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1019</v>
      </c>
      <c r="AI26" s="29">
        <f>'31.Spieltag'!AK26</f>
        <v>19</v>
      </c>
      <c r="AJ26" s="24">
        <f t="shared" ref="AJ26" si="25">AG26+AH26</f>
        <v>1064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1019</v>
      </c>
      <c r="AI27" s="29">
        <f>'31.Spieltag'!AK27</f>
        <v>19</v>
      </c>
      <c r="AJ27" s="24">
        <f t="shared" ref="AJ27" si="28">AG27+AH27</f>
        <v>1064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6" priority="14" operator="equal">
      <formula>"Schalke 04"</formula>
    </cfRule>
  </conditionalFormatting>
  <conditionalFormatting sqref="C1 C3 L3 F3 I3 I1 F1 L1 U3 O3 R3 O1 R1 U1 X3 X1 AA3 AA1">
    <cfRule type="cellIs" dxfId="1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" priority="3">
      <formula>($AG8&gt;40)</formula>
    </cfRule>
  </conditionalFormatting>
  <conditionalFormatting sqref="A31:A1048576 A1:A3 A5:A26">
    <cfRule type="colorScale" priority="6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2" priority="676" rank="3"/>
  </conditionalFormatting>
  <conditionalFormatting sqref="AI8:AI26">
    <cfRule type="colorScale" priority="11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1140</v>
      </c>
      <c r="AI8" s="29">
        <f>'32.Spieltag'!AK8</f>
        <v>1</v>
      </c>
      <c r="AJ8" s="24">
        <f t="shared" ref="AJ8" si="11">AG8+AH8</f>
        <v>1185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1120</v>
      </c>
      <c r="AI9" s="29">
        <f>'32.Spieltag'!AK9</f>
        <v>2</v>
      </c>
      <c r="AJ9" s="24">
        <f t="shared" ref="AJ9:AJ25" si="23">AG9+AH9</f>
        <v>1165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1120</v>
      </c>
      <c r="AI10" s="29">
        <f>'32.Spieltag'!AK10</f>
        <v>2</v>
      </c>
      <c r="AJ10" s="24">
        <f t="shared" si="23"/>
        <v>1165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1119</v>
      </c>
      <c r="AI11" s="29">
        <f>'32.Spieltag'!AK11</f>
        <v>4</v>
      </c>
      <c r="AJ11" s="24">
        <f t="shared" si="23"/>
        <v>1164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1117</v>
      </c>
      <c r="AI12" s="29">
        <f>'32.Spieltag'!AK12</f>
        <v>5</v>
      </c>
      <c r="AJ12" s="24">
        <f t="shared" si="23"/>
        <v>1162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1116</v>
      </c>
      <c r="AI13" s="29">
        <f>'32.Spieltag'!AK13</f>
        <v>6</v>
      </c>
      <c r="AJ13" s="24">
        <f t="shared" si="23"/>
        <v>1161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1100</v>
      </c>
      <c r="AI14" s="29">
        <f>'32.Spieltag'!AK14</f>
        <v>7</v>
      </c>
      <c r="AJ14" s="24">
        <f t="shared" si="23"/>
        <v>1145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1099</v>
      </c>
      <c r="AI15" s="29">
        <f>'32.Spieltag'!AK15</f>
        <v>8</v>
      </c>
      <c r="AJ15" s="24">
        <f t="shared" si="23"/>
        <v>1144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1097</v>
      </c>
      <c r="AI16" s="29">
        <f>'32.Spieltag'!AK16</f>
        <v>9</v>
      </c>
      <c r="AJ16" s="24">
        <f t="shared" si="23"/>
        <v>1142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1097</v>
      </c>
      <c r="AI17" s="29">
        <f>'32.Spieltag'!AK17</f>
        <v>9</v>
      </c>
      <c r="AJ17" s="24">
        <f t="shared" si="23"/>
        <v>1142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1091</v>
      </c>
      <c r="AI18" s="29">
        <f>'32.Spieltag'!AK18</f>
        <v>11</v>
      </c>
      <c r="AJ18" s="24">
        <f t="shared" si="23"/>
        <v>1136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1090</v>
      </c>
      <c r="AI19" s="29">
        <f>'32.Spieltag'!AK19</f>
        <v>12</v>
      </c>
      <c r="AJ19" s="24">
        <f t="shared" si="23"/>
        <v>1135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1088</v>
      </c>
      <c r="AI20" s="29">
        <f>'32.Spieltag'!AK20</f>
        <v>13</v>
      </c>
      <c r="AJ20" s="24">
        <f t="shared" si="23"/>
        <v>1133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1088</v>
      </c>
      <c r="AI21" s="29">
        <f>'32.Spieltag'!AK21</f>
        <v>13</v>
      </c>
      <c r="AJ21" s="24">
        <f t="shared" si="23"/>
        <v>1133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1083</v>
      </c>
      <c r="AI22" s="29">
        <f>'32.Spieltag'!AK22</f>
        <v>15</v>
      </c>
      <c r="AJ22" s="24">
        <f t="shared" si="23"/>
        <v>1128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1079</v>
      </c>
      <c r="AI23" s="29">
        <f>'32.Spieltag'!AK23</f>
        <v>16</v>
      </c>
      <c r="AJ23" s="24">
        <f t="shared" si="23"/>
        <v>1124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1078</v>
      </c>
      <c r="AI24" s="29">
        <f>'32.Spieltag'!AK24</f>
        <v>17</v>
      </c>
      <c r="AJ24" s="24">
        <f t="shared" si="23"/>
        <v>1123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1067</v>
      </c>
      <c r="AI25" s="29">
        <f>'32.Spieltag'!AK25</f>
        <v>18</v>
      </c>
      <c r="AJ25" s="24">
        <f t="shared" si="23"/>
        <v>1112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1064</v>
      </c>
      <c r="AI26" s="29">
        <f>'32.Spieltag'!AK26</f>
        <v>19</v>
      </c>
      <c r="AJ26" s="24">
        <f t="shared" ref="AJ26" si="25">AG26+AH26</f>
        <v>1109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1064</v>
      </c>
      <c r="AI27" s="29">
        <f>'32.Spieltag'!AK27</f>
        <v>19</v>
      </c>
      <c r="AJ27" s="24">
        <f t="shared" ref="AJ27" si="28">AG27+AH27</f>
        <v>1109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1" priority="10" operator="equal">
      <formula>"Schalke 04"</formula>
    </cfRule>
  </conditionalFormatting>
  <conditionalFormatting sqref="C3 F3 I3 O3 R3 L3 U3 X3 AA3 C1 F1 I1 L1 R1 O1 U1 AA1 X1">
    <cfRule type="cellIs" dxfId="10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9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" priority="3">
      <formula>($AG8&gt;40)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7" priority="661" rank="3"/>
  </conditionalFormatting>
  <conditionalFormatting sqref="AI8:AI26">
    <cfRule type="colorScale" priority="1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A10" sqref="A10:XFD10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1185</v>
      </c>
      <c r="AI8" s="29">
        <f>'33.Spieltag'!AK8</f>
        <v>1</v>
      </c>
      <c r="AJ8" s="24">
        <f t="shared" ref="AJ8" si="11">AG8+AH8</f>
        <v>1230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1165</v>
      </c>
      <c r="AI9" s="29">
        <f>'33.Spieltag'!AK9</f>
        <v>2</v>
      </c>
      <c r="AJ9" s="24">
        <f t="shared" ref="AJ9:AJ25" si="23">AG9+AH9</f>
        <v>1210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2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1165</v>
      </c>
      <c r="AI10" s="29">
        <f>'33.Spieltag'!AK10</f>
        <v>2</v>
      </c>
      <c r="AJ10" s="24">
        <f t="shared" si="23"/>
        <v>1210</v>
      </c>
      <c r="AK10" s="25">
        <f t="shared" si="12"/>
        <v>2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1164</v>
      </c>
      <c r="AI11" s="29">
        <f>'33.Spieltag'!AK11</f>
        <v>4</v>
      </c>
      <c r="AJ11" s="24">
        <f t="shared" si="23"/>
        <v>1209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1162</v>
      </c>
      <c r="AI12" s="29">
        <f>'33.Spieltag'!AK12</f>
        <v>5</v>
      </c>
      <c r="AJ12" s="24">
        <f t="shared" si="23"/>
        <v>1207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1161</v>
      </c>
      <c r="AI13" s="29">
        <f>'33.Spieltag'!AK13</f>
        <v>6</v>
      </c>
      <c r="AJ13" s="24">
        <f t="shared" si="23"/>
        <v>1206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1145</v>
      </c>
      <c r="AI14" s="29">
        <f>'33.Spieltag'!AK14</f>
        <v>7</v>
      </c>
      <c r="AJ14" s="24">
        <f t="shared" si="23"/>
        <v>1190</v>
      </c>
      <c r="AK14" s="25">
        <f t="shared" si="12"/>
        <v>7</v>
      </c>
      <c r="AL14" s="1"/>
    </row>
    <row r="15" spans="1:42" ht="24.9" customHeight="1" thickBot="1">
      <c r="A15" s="29">
        <f t="shared" si="13"/>
        <v>8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1144</v>
      </c>
      <c r="AI15" s="29">
        <f>'33.Spieltag'!AK15</f>
        <v>8</v>
      </c>
      <c r="AJ15" s="24">
        <f t="shared" si="23"/>
        <v>1189</v>
      </c>
      <c r="AK15" s="25">
        <f t="shared" si="12"/>
        <v>8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1142</v>
      </c>
      <c r="AI16" s="29">
        <f>'33.Spieltag'!AK16</f>
        <v>9</v>
      </c>
      <c r="AJ16" s="24">
        <f t="shared" si="23"/>
        <v>1187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1142</v>
      </c>
      <c r="AI17" s="29">
        <f>'33.Spieltag'!AK17</f>
        <v>9</v>
      </c>
      <c r="AJ17" s="24">
        <f t="shared" si="23"/>
        <v>1187</v>
      </c>
      <c r="AK17" s="25">
        <f t="shared" si="12"/>
        <v>9</v>
      </c>
      <c r="AL17" s="1"/>
    </row>
    <row r="18" spans="1:38" ht="24.9" customHeight="1" thickBot="1">
      <c r="A18" s="29">
        <f t="shared" si="13"/>
        <v>11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1136</v>
      </c>
      <c r="AI18" s="29">
        <f>'33.Spieltag'!AK18</f>
        <v>11</v>
      </c>
      <c r="AJ18" s="24">
        <f t="shared" si="23"/>
        <v>1181</v>
      </c>
      <c r="AK18" s="25">
        <f t="shared" si="12"/>
        <v>11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1135</v>
      </c>
      <c r="AI19" s="29">
        <f>'33.Spieltag'!AK19</f>
        <v>12</v>
      </c>
      <c r="AJ19" s="24">
        <f t="shared" si="23"/>
        <v>1180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1133</v>
      </c>
      <c r="AI20" s="29">
        <f>'33.Spieltag'!AK20</f>
        <v>13</v>
      </c>
      <c r="AJ20" s="24">
        <f t="shared" si="23"/>
        <v>1178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1133</v>
      </c>
      <c r="AI21" s="29">
        <f>'33.Spieltag'!AK21</f>
        <v>13</v>
      </c>
      <c r="AJ21" s="24">
        <f t="shared" si="23"/>
        <v>1178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1128</v>
      </c>
      <c r="AI22" s="29">
        <f>'33.Spieltag'!AK22</f>
        <v>15</v>
      </c>
      <c r="AJ22" s="24">
        <f t="shared" si="23"/>
        <v>1173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1124</v>
      </c>
      <c r="AI23" s="29">
        <f>'33.Spieltag'!AK23</f>
        <v>16</v>
      </c>
      <c r="AJ23" s="24">
        <f t="shared" si="23"/>
        <v>1169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1123</v>
      </c>
      <c r="AI24" s="29">
        <f>'33.Spieltag'!AK24</f>
        <v>17</v>
      </c>
      <c r="AJ24" s="24">
        <f t="shared" si="23"/>
        <v>1168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1112</v>
      </c>
      <c r="AI25" s="29">
        <f>'33.Spieltag'!AK25</f>
        <v>18</v>
      </c>
      <c r="AJ25" s="24">
        <f t="shared" si="23"/>
        <v>1157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1109</v>
      </c>
      <c r="AI26" s="29">
        <f>'33.Spieltag'!AK26</f>
        <v>19</v>
      </c>
      <c r="AJ26" s="24">
        <f t="shared" ref="AJ26" si="25">AG26+AH26</f>
        <v>1154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19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1109</v>
      </c>
      <c r="AI27" s="29">
        <f>'33.Spieltag'!AK27</f>
        <v>19</v>
      </c>
      <c r="AJ27" s="24">
        <f t="shared" ref="AJ27" si="28">AG27+AH27</f>
        <v>1154</v>
      </c>
      <c r="AK27" s="25">
        <f t="shared" si="12"/>
        <v>19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0" operator="equal">
      <formula>"Schalke 04"</formula>
    </cfRule>
  </conditionalFormatting>
  <conditionalFormatting sqref="X1 C1 AA3 O3 X3 I3 AA1 C3 L1 F3 L3 U3 R3 F1 I1 O1 R1 U1">
    <cfRule type="cellIs" dxfId="5" priority="8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4" priority="6" rank="3"/>
  </conditionalFormatting>
  <conditionalFormatting sqref="AI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" priority="3">
      <formula>($AG8&gt;40)</formula>
    </cfRule>
  </conditionalFormatting>
  <conditionalFormatting sqref="A31:A1048576 A1:A3 A5:A26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2" priority="646" rank="3"/>
  </conditionalFormatting>
  <conditionalFormatting sqref="AI8:AI26">
    <cfRule type="colorScale" priority="11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R22" sqref="AR22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10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1207</v>
      </c>
      <c r="AL3" s="59">
        <f t="shared" ref="AL3" si="1">SMALL($C3:$AJ3,1)</f>
        <v>4</v>
      </c>
      <c r="AM3" s="59">
        <f t="shared" ref="AM3" si="2">SMALL($C3:$AJ3,2)</f>
        <v>5</v>
      </c>
      <c r="AN3" s="59">
        <f t="shared" ref="AN3" si="3">SMALL($C3:$AJ3,3)</f>
        <v>6</v>
      </c>
      <c r="AO3" s="59">
        <f t="shared" ref="AO3" si="4">SMALL($C3:$AJ3,4)</f>
        <v>10</v>
      </c>
      <c r="AP3" s="60">
        <f t="shared" ref="AP3" si="5">AK3-AO3-AN3-AM3-AL3</f>
        <v>1182</v>
      </c>
      <c r="AQ3" s="64">
        <f t="shared" ref="AQ3" si="6">SUM(AL3:AO3)</f>
        <v>25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13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1166</v>
      </c>
      <c r="AL4" s="59">
        <f t="shared" ref="AL4:AL25" si="8">SMALL($C4:$AJ4,1)</f>
        <v>0</v>
      </c>
      <c r="AM4" s="59">
        <f t="shared" ref="AM4:AM25" si="9">SMALL($C4:$AJ4,2)</f>
        <v>2</v>
      </c>
      <c r="AN4" s="59">
        <f t="shared" ref="AN4:AN25" si="10">SMALL($C4:$AJ4,3)</f>
        <v>6</v>
      </c>
      <c r="AO4" s="59">
        <f t="shared" ref="AO4:AO25" si="11">SMALL($C4:$AJ4,4)</f>
        <v>7</v>
      </c>
      <c r="AP4" s="60">
        <f t="shared" ref="AP4:AP21" si="12">AK4-AO4-AN4-AM4-AL4</f>
        <v>1151</v>
      </c>
      <c r="AQ4" s="64">
        <f t="shared" ref="AQ4:AQ18" si="13">SUM(AL4:AO4)</f>
        <v>15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19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1200</v>
      </c>
      <c r="AL5" s="59">
        <f t="shared" si="8"/>
        <v>0</v>
      </c>
      <c r="AM5" s="59">
        <f t="shared" si="9"/>
        <v>9</v>
      </c>
      <c r="AN5" s="59">
        <f t="shared" si="10"/>
        <v>9</v>
      </c>
      <c r="AO5" s="59">
        <f t="shared" si="11"/>
        <v>10</v>
      </c>
      <c r="AP5" s="60">
        <f t="shared" si="12"/>
        <v>1172</v>
      </c>
      <c r="AQ5" s="64">
        <f t="shared" si="13"/>
        <v>28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1190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10</v>
      </c>
      <c r="AP6" s="60">
        <f t="shared" si="12"/>
        <v>1168</v>
      </c>
      <c r="AQ6" s="64">
        <f t="shared" si="13"/>
        <v>22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7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1227</v>
      </c>
      <c r="AL7" s="59">
        <f t="shared" si="8"/>
        <v>3</v>
      </c>
      <c r="AM7" s="59">
        <f t="shared" si="9"/>
        <v>5</v>
      </c>
      <c r="AN7" s="59">
        <f t="shared" si="10"/>
        <v>7</v>
      </c>
      <c r="AO7" s="59">
        <f t="shared" si="11"/>
        <v>14</v>
      </c>
      <c r="AP7" s="60">
        <f t="shared" si="12"/>
        <v>1198</v>
      </c>
      <c r="AQ7" s="64">
        <f t="shared" si="13"/>
        <v>29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11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1182</v>
      </c>
      <c r="AL8" s="59">
        <f t="shared" si="8"/>
        <v>6</v>
      </c>
      <c r="AM8" s="59">
        <f t="shared" si="9"/>
        <v>6</v>
      </c>
      <c r="AN8" s="59">
        <f t="shared" si="10"/>
        <v>7</v>
      </c>
      <c r="AO8" s="59">
        <f t="shared" si="11"/>
        <v>7</v>
      </c>
      <c r="AP8" s="60">
        <f t="shared" si="12"/>
        <v>1156</v>
      </c>
      <c r="AQ8" s="64">
        <f t="shared" si="13"/>
        <v>26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1200</v>
      </c>
      <c r="AL9" s="59">
        <f t="shared" si="8"/>
        <v>5</v>
      </c>
      <c r="AM9" s="59">
        <f t="shared" si="9"/>
        <v>6</v>
      </c>
      <c r="AN9" s="59">
        <f t="shared" si="10"/>
        <v>7</v>
      </c>
      <c r="AO9" s="59">
        <f t="shared" si="11"/>
        <v>8</v>
      </c>
      <c r="AP9" s="60">
        <f t="shared" si="12"/>
        <v>1174</v>
      </c>
      <c r="AQ9" s="64">
        <f t="shared" si="13"/>
        <v>26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10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1201</v>
      </c>
      <c r="AL10" s="59">
        <f t="shared" si="8"/>
        <v>4</v>
      </c>
      <c r="AM10" s="59">
        <f t="shared" si="9"/>
        <v>5</v>
      </c>
      <c r="AN10" s="59">
        <f t="shared" si="10"/>
        <v>7</v>
      </c>
      <c r="AO10" s="59">
        <f t="shared" si="11"/>
        <v>10</v>
      </c>
      <c r="AP10" s="60">
        <f t="shared" si="12"/>
        <v>1175</v>
      </c>
      <c r="AQ10" s="64">
        <f t="shared" si="13"/>
        <v>26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6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1174</v>
      </c>
      <c r="AL11" s="59">
        <f t="shared" si="8"/>
        <v>0</v>
      </c>
      <c r="AM11" s="59">
        <f t="shared" si="9"/>
        <v>4</v>
      </c>
      <c r="AN11" s="59">
        <f t="shared" si="10"/>
        <v>6</v>
      </c>
      <c r="AO11" s="59">
        <f t="shared" si="11"/>
        <v>9</v>
      </c>
      <c r="AP11" s="60">
        <f t="shared" si="12"/>
        <v>1155</v>
      </c>
      <c r="AQ11" s="64">
        <f t="shared" si="13"/>
        <v>19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8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1177</v>
      </c>
      <c r="AL12" s="59">
        <f t="shared" si="8"/>
        <v>0</v>
      </c>
      <c r="AM12" s="59">
        <f t="shared" si="9"/>
        <v>5</v>
      </c>
      <c r="AN12" s="59">
        <f t="shared" si="10"/>
        <v>7</v>
      </c>
      <c r="AO12" s="59">
        <f t="shared" si="11"/>
        <v>8</v>
      </c>
      <c r="AP12" s="60">
        <f t="shared" si="12"/>
        <v>1157</v>
      </c>
      <c r="AQ12" s="64">
        <f t="shared" si="13"/>
        <v>20</v>
      </c>
      <c r="AS12" s="54">
        <v>10</v>
      </c>
      <c r="AT12" s="55"/>
      <c r="AU12" s="57"/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10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1159</v>
      </c>
      <c r="AL13" s="59">
        <f t="shared" si="8"/>
        <v>0</v>
      </c>
      <c r="AM13" s="59">
        <f t="shared" si="9"/>
        <v>2</v>
      </c>
      <c r="AN13" s="59">
        <f t="shared" si="10"/>
        <v>2</v>
      </c>
      <c r="AO13" s="59">
        <f t="shared" si="11"/>
        <v>6</v>
      </c>
      <c r="AP13" s="60">
        <f t="shared" si="12"/>
        <v>1149</v>
      </c>
      <c r="AQ13" s="64">
        <f t="shared" si="13"/>
        <v>10</v>
      </c>
      <c r="AS13" s="54">
        <v>11</v>
      </c>
      <c r="AT13" s="55"/>
      <c r="AU13" s="57"/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1180</v>
      </c>
      <c r="AL14" s="59">
        <f t="shared" si="8"/>
        <v>0</v>
      </c>
      <c r="AM14" s="59">
        <f t="shared" si="9"/>
        <v>5</v>
      </c>
      <c r="AN14" s="59">
        <f t="shared" si="10"/>
        <v>6</v>
      </c>
      <c r="AO14" s="59">
        <f t="shared" si="11"/>
        <v>7</v>
      </c>
      <c r="AP14" s="60">
        <f t="shared" si="12"/>
        <v>1162</v>
      </c>
      <c r="AQ14" s="64">
        <f t="shared" si="13"/>
        <v>18</v>
      </c>
      <c r="AS14" s="54">
        <v>12</v>
      </c>
      <c r="AT14" s="55"/>
      <c r="AU14" s="57"/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1189</v>
      </c>
      <c r="AL15" s="59">
        <f t="shared" si="8"/>
        <v>4</v>
      </c>
      <c r="AM15" s="59">
        <f t="shared" si="9"/>
        <v>7</v>
      </c>
      <c r="AN15" s="59">
        <f t="shared" si="10"/>
        <v>8</v>
      </c>
      <c r="AO15" s="59">
        <f t="shared" si="11"/>
        <v>10</v>
      </c>
      <c r="AP15" s="60">
        <f t="shared" si="12"/>
        <v>1160</v>
      </c>
      <c r="AQ15" s="64">
        <f t="shared" si="13"/>
        <v>29</v>
      </c>
      <c r="AS15" s="54">
        <v>13</v>
      </c>
      <c r="AT15" s="55"/>
      <c r="AU15" s="57"/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9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1213</v>
      </c>
      <c r="AL16" s="59">
        <f t="shared" si="8"/>
        <v>3</v>
      </c>
      <c r="AM16" s="59">
        <f t="shared" si="9"/>
        <v>9</v>
      </c>
      <c r="AN16" s="59">
        <f t="shared" si="10"/>
        <v>9</v>
      </c>
      <c r="AO16" s="59">
        <f t="shared" si="11"/>
        <v>12</v>
      </c>
      <c r="AP16" s="60">
        <f t="shared" si="12"/>
        <v>1180</v>
      </c>
      <c r="AQ16" s="64">
        <f t="shared" si="13"/>
        <v>33</v>
      </c>
      <c r="AS16" s="54">
        <v>14</v>
      </c>
      <c r="AT16" s="55"/>
      <c r="AU16" s="57"/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9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1173</v>
      </c>
      <c r="AL17" s="59">
        <f t="shared" si="8"/>
        <v>4</v>
      </c>
      <c r="AM17" s="59">
        <f t="shared" si="9"/>
        <v>5</v>
      </c>
      <c r="AN17" s="59">
        <f t="shared" si="10"/>
        <v>5</v>
      </c>
      <c r="AO17" s="59">
        <f t="shared" si="11"/>
        <v>6</v>
      </c>
      <c r="AP17" s="60">
        <f t="shared" si="12"/>
        <v>1153</v>
      </c>
      <c r="AQ17" s="64">
        <f t="shared" si="13"/>
        <v>20</v>
      </c>
      <c r="AS17" s="54">
        <v>15</v>
      </c>
      <c r="AT17" s="55"/>
      <c r="AU17" s="57"/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1160</v>
      </c>
      <c r="AL18" s="59">
        <f t="shared" si="8"/>
        <v>2</v>
      </c>
      <c r="AM18" s="59">
        <f t="shared" si="9"/>
        <v>4</v>
      </c>
      <c r="AN18" s="59">
        <f t="shared" si="10"/>
        <v>5</v>
      </c>
      <c r="AO18" s="59">
        <f t="shared" si="11"/>
        <v>8</v>
      </c>
      <c r="AP18" s="60">
        <f t="shared" si="12"/>
        <v>1141</v>
      </c>
      <c r="AQ18" s="64">
        <f t="shared" si="13"/>
        <v>19</v>
      </c>
      <c r="AS18" s="54">
        <v>16</v>
      </c>
      <c r="AT18" s="55"/>
      <c r="AU18" s="57"/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15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1160</v>
      </c>
      <c r="AL19" s="59">
        <f t="shared" si="8"/>
        <v>0</v>
      </c>
      <c r="AM19" s="59">
        <f t="shared" si="9"/>
        <v>0</v>
      </c>
      <c r="AN19" s="59">
        <f t="shared" si="10"/>
        <v>3</v>
      </c>
      <c r="AO19" s="59">
        <f t="shared" si="11"/>
        <v>6</v>
      </c>
      <c r="AP19" s="60">
        <f t="shared" si="12"/>
        <v>1151</v>
      </c>
      <c r="AQ19" s="64">
        <f t="shared" ref="AQ19:AQ21" si="14">SUM(AL19:AO19)</f>
        <v>9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2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1181</v>
      </c>
      <c r="AL20" s="59">
        <f t="shared" si="8"/>
        <v>2</v>
      </c>
      <c r="AM20" s="59">
        <f t="shared" si="9"/>
        <v>3</v>
      </c>
      <c r="AN20" s="59">
        <f t="shared" si="10"/>
        <v>9</v>
      </c>
      <c r="AO20" s="59">
        <f t="shared" si="11"/>
        <v>9</v>
      </c>
      <c r="AP20" s="60">
        <f t="shared" si="12"/>
        <v>1158</v>
      </c>
      <c r="AQ20" s="64">
        <f t="shared" si="14"/>
        <v>23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1205</v>
      </c>
      <c r="AL21" s="59">
        <f t="shared" si="8"/>
        <v>4</v>
      </c>
      <c r="AM21" s="59">
        <f t="shared" si="9"/>
        <v>5</v>
      </c>
      <c r="AN21" s="59">
        <f t="shared" si="10"/>
        <v>7</v>
      </c>
      <c r="AO21" s="59">
        <f t="shared" si="11"/>
        <v>10</v>
      </c>
      <c r="AP21" s="60">
        <f t="shared" si="12"/>
        <v>1179</v>
      </c>
      <c r="AQ21" s="64">
        <f t="shared" si="14"/>
        <v>26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1173</v>
      </c>
      <c r="AL22" s="59">
        <f t="shared" si="8"/>
        <v>2</v>
      </c>
      <c r="AM22" s="59">
        <f t="shared" si="9"/>
        <v>6</v>
      </c>
      <c r="AN22" s="59">
        <f t="shared" si="10"/>
        <v>7</v>
      </c>
      <c r="AO22" s="59">
        <f t="shared" si="11"/>
        <v>9</v>
      </c>
      <c r="AP22" s="60">
        <f t="shared" ref="AP22:AP25" si="16">AK22-AO22-AN22-AM22-AL22</f>
        <v>1149</v>
      </c>
      <c r="AQ22" s="64">
        <f t="shared" ref="AQ22:AQ25" si="17">SUM(AL22:AO22)</f>
        <v>24</v>
      </c>
      <c r="AS22" s="54">
        <v>20</v>
      </c>
      <c r="AT22" s="55"/>
      <c r="AU22" s="57"/>
    </row>
    <row r="23" spans="1:47" ht="15">
      <c r="A23" s="56"/>
      <c r="B23" s="56">
        <f>'1.Spieltag'!B31</f>
        <v>0</v>
      </c>
      <c r="C23" s="56">
        <f>'1.Spieltag'!$AG31</f>
        <v>0</v>
      </c>
      <c r="D23" s="56">
        <f>'2.Spieltag '!$AG31</f>
        <v>0</v>
      </c>
      <c r="E23" s="56">
        <f>'3.Spieltag'!$AG31</f>
        <v>0</v>
      </c>
      <c r="F23" s="56">
        <f>'4.Spieltag'!$AG31</f>
        <v>0</v>
      </c>
      <c r="G23" s="56">
        <f>'5.Spieltag'!$AG31</f>
        <v>0</v>
      </c>
      <c r="H23" s="56">
        <f>'6.Spieltag'!$AG31</f>
        <v>0</v>
      </c>
      <c r="I23" s="56">
        <f>'7.Spieltag'!$AG31</f>
        <v>0</v>
      </c>
      <c r="J23" s="56">
        <f>'8.Spieltag'!$AG31</f>
        <v>0</v>
      </c>
      <c r="K23" s="56">
        <f>'9.Spieltag'!$AG31</f>
        <v>0</v>
      </c>
      <c r="L23" s="56">
        <f>'10.Spieltag'!$AG31</f>
        <v>0</v>
      </c>
      <c r="M23" s="56">
        <f>'11.Spieltag'!$AG31</f>
        <v>0</v>
      </c>
      <c r="N23" s="56">
        <f>'12.Spieltag'!$AG31</f>
        <v>0</v>
      </c>
      <c r="O23" s="56">
        <f>'13.Spieltag'!$AG31</f>
        <v>0</v>
      </c>
      <c r="P23" s="56">
        <f>'14.Spieltag'!$AG31</f>
        <v>0</v>
      </c>
      <c r="Q23" s="56">
        <f>'15.Spieltag'!$AG31</f>
        <v>0</v>
      </c>
      <c r="R23" s="56">
        <f>'16.Spieltag'!$AG31</f>
        <v>0</v>
      </c>
      <c r="S23" s="56">
        <f>'17.Spieltag'!$AG31</f>
        <v>0</v>
      </c>
      <c r="T23" s="56">
        <f>'18.Spieltag'!$AG31</f>
        <v>0</v>
      </c>
      <c r="U23" s="56">
        <f>'19.Spieltag'!$AG31</f>
        <v>0</v>
      </c>
      <c r="V23" s="56">
        <f>'20.Spieltag'!$AG31</f>
        <v>0</v>
      </c>
      <c r="W23" s="56">
        <f>'21.Spieltag'!$AG31</f>
        <v>0</v>
      </c>
      <c r="X23" s="56">
        <f>'22.Spieltag'!$AG31</f>
        <v>0</v>
      </c>
      <c r="Y23" s="56">
        <f>'23.Spieltag'!$AG31</f>
        <v>0</v>
      </c>
      <c r="Z23" s="56">
        <f>'24.Spieltag'!$AG31</f>
        <v>0</v>
      </c>
      <c r="AA23" s="56">
        <f>'25.Spieltag'!$AG31</f>
        <v>0</v>
      </c>
      <c r="AB23" s="56">
        <f>'26.Spieltag'!$AG31</f>
        <v>0</v>
      </c>
      <c r="AC23" s="56">
        <f>'27.Spieltag'!$AG31</f>
        <v>0</v>
      </c>
      <c r="AD23" s="56">
        <f>'28.Spieltag'!$AG31</f>
        <v>0</v>
      </c>
      <c r="AE23" s="56">
        <f>'29.Spieltag'!$AG31</f>
        <v>0</v>
      </c>
      <c r="AF23" s="56">
        <f>'30.Spieltag'!$AG31</f>
        <v>0</v>
      </c>
      <c r="AG23" s="56">
        <f>'31.Spieltag'!$AG31</f>
        <v>0</v>
      </c>
      <c r="AH23" s="56">
        <f>'32.Spieltag'!$AG31</f>
        <v>0</v>
      </c>
      <c r="AI23" s="56">
        <f>'33.Spieltag'!$AG31</f>
        <v>0</v>
      </c>
      <c r="AJ23" s="56">
        <f>'34.Spieltag'!$AG31</f>
        <v>0</v>
      </c>
      <c r="AK23" s="60">
        <f t="shared" si="15"/>
        <v>0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0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'1.Spieltag'!B32</f>
        <v>0</v>
      </c>
      <c r="C24" s="56">
        <f>'1.Spieltag'!$AG32</f>
        <v>0</v>
      </c>
      <c r="D24" s="56">
        <f>'2.Spieltag '!$AG32</f>
        <v>0</v>
      </c>
      <c r="E24" s="56">
        <f>'3.Spieltag'!$AG32</f>
        <v>0</v>
      </c>
      <c r="F24" s="56">
        <f>'4.Spieltag'!$AG32</f>
        <v>0</v>
      </c>
      <c r="G24" s="56">
        <f>'5.Spieltag'!$AG32</f>
        <v>0</v>
      </c>
      <c r="H24" s="56">
        <f>'6.Spieltag'!$AG32</f>
        <v>0</v>
      </c>
      <c r="I24" s="56">
        <f>'7.Spieltag'!$AG32</f>
        <v>0</v>
      </c>
      <c r="J24" s="56">
        <f>'8.Spieltag'!$AG32</f>
        <v>0</v>
      </c>
      <c r="K24" s="56">
        <f>'9.Spieltag'!$AG32</f>
        <v>0</v>
      </c>
      <c r="L24" s="56">
        <f>'10.Spieltag'!$AG32</f>
        <v>0</v>
      </c>
      <c r="M24" s="56">
        <f>'11.Spieltag'!$AG32</f>
        <v>0</v>
      </c>
      <c r="N24" s="56">
        <f>'12.Spieltag'!$AG32</f>
        <v>0</v>
      </c>
      <c r="O24" s="56">
        <f>'13.Spieltag'!$AG32</f>
        <v>0</v>
      </c>
      <c r="P24" s="56">
        <f>'14.Spieltag'!$AG32</f>
        <v>0</v>
      </c>
      <c r="Q24" s="56">
        <f>'15.Spieltag'!$AG32</f>
        <v>0</v>
      </c>
      <c r="R24" s="56">
        <f>'16.Spieltag'!$AG32</f>
        <v>0</v>
      </c>
      <c r="S24" s="56">
        <f>'17.Spieltag'!$AG32</f>
        <v>0</v>
      </c>
      <c r="T24" s="56">
        <f>'18.Spieltag'!$AG32</f>
        <v>0</v>
      </c>
      <c r="U24" s="56">
        <f>'19.Spieltag'!$AG32</f>
        <v>0</v>
      </c>
      <c r="V24" s="56">
        <f>'20.Spieltag'!$AG32</f>
        <v>0</v>
      </c>
      <c r="W24" s="56">
        <f>'21.Spieltag'!$AG32</f>
        <v>0</v>
      </c>
      <c r="X24" s="56">
        <f>'22.Spieltag'!$AG32</f>
        <v>0</v>
      </c>
      <c r="Y24" s="56">
        <f>'23.Spieltag'!$AG32</f>
        <v>0</v>
      </c>
      <c r="Z24" s="56">
        <f>'24.Spieltag'!$AG32</f>
        <v>0</v>
      </c>
      <c r="AA24" s="56">
        <f>'25.Spieltag'!$AG32</f>
        <v>0</v>
      </c>
      <c r="AB24" s="56">
        <f>'26.Spieltag'!$AG32</f>
        <v>0</v>
      </c>
      <c r="AC24" s="56">
        <f>'27.Spieltag'!$AG32</f>
        <v>0</v>
      </c>
      <c r="AD24" s="56">
        <f>'28.Spieltag'!$AG32</f>
        <v>0</v>
      </c>
      <c r="AE24" s="56">
        <f>'29.Spieltag'!$AG32</f>
        <v>0</v>
      </c>
      <c r="AF24" s="56">
        <f>'30.Spieltag'!$AG32</f>
        <v>0</v>
      </c>
      <c r="AG24" s="56">
        <f>'31.Spieltag'!$AG32</f>
        <v>0</v>
      </c>
      <c r="AH24" s="56">
        <f>'32.Spieltag'!$AG32</f>
        <v>0</v>
      </c>
      <c r="AI24" s="56">
        <f>'33.Spieltag'!$AG32</f>
        <v>0</v>
      </c>
      <c r="AJ24" s="56">
        <f>'34.Spieltag'!$AG32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'1.Spieltag'!B33</f>
        <v>0</v>
      </c>
      <c r="C25" s="56">
        <f>'1.Spieltag'!$AG33</f>
        <v>0</v>
      </c>
      <c r="D25" s="56">
        <f>'2.Spieltag '!$AG33</f>
        <v>0</v>
      </c>
      <c r="E25" s="56">
        <f>'3.Spieltag'!$AG33</f>
        <v>0</v>
      </c>
      <c r="F25" s="56">
        <f>'4.Spieltag'!$AG33</f>
        <v>0</v>
      </c>
      <c r="G25" s="56">
        <f>'5.Spieltag'!$AG33</f>
        <v>0</v>
      </c>
      <c r="H25" s="56">
        <f>'6.Spieltag'!$AG33</f>
        <v>0</v>
      </c>
      <c r="I25" s="56">
        <f>'7.Spieltag'!$AG33</f>
        <v>0</v>
      </c>
      <c r="J25" s="56">
        <f>'8.Spieltag'!$AG33</f>
        <v>0</v>
      </c>
      <c r="K25" s="56">
        <f>'9.Spieltag'!$AG33</f>
        <v>0</v>
      </c>
      <c r="L25" s="56">
        <f>'10.Spieltag'!$AG33</f>
        <v>0</v>
      </c>
      <c r="M25" s="56">
        <f>'11.Spieltag'!$AG33</f>
        <v>0</v>
      </c>
      <c r="N25" s="56">
        <f>'12.Spieltag'!$AG33</f>
        <v>0</v>
      </c>
      <c r="O25" s="56">
        <f>'13.Spieltag'!$AG33</f>
        <v>0</v>
      </c>
      <c r="P25" s="56">
        <f>'14.Spieltag'!$AG33</f>
        <v>0</v>
      </c>
      <c r="Q25" s="56">
        <f>'15.Spieltag'!$AG33</f>
        <v>0</v>
      </c>
      <c r="R25" s="56">
        <f>'16.Spieltag'!$AG33</f>
        <v>0</v>
      </c>
      <c r="S25" s="56">
        <f>'17.Spieltag'!$AG33</f>
        <v>0</v>
      </c>
      <c r="T25" s="56">
        <f>'18.Spieltag'!$AG33</f>
        <v>0</v>
      </c>
      <c r="U25" s="56">
        <f>'19.Spieltag'!$AG33</f>
        <v>0</v>
      </c>
      <c r="V25" s="56">
        <f>'20.Spieltag'!$AG33</f>
        <v>0</v>
      </c>
      <c r="W25" s="56">
        <f>'21.Spieltag'!$AG33</f>
        <v>0</v>
      </c>
      <c r="X25" s="56">
        <f>'22.Spieltag'!$AG33</f>
        <v>0</v>
      </c>
      <c r="Y25" s="56">
        <f>'23.Spieltag'!$AG33</f>
        <v>0</v>
      </c>
      <c r="Z25" s="56">
        <f>'24.Spieltag'!$AG33</f>
        <v>0</v>
      </c>
      <c r="AA25" s="56">
        <f>'25.Spieltag'!$AG33</f>
        <v>0</v>
      </c>
      <c r="AB25" s="56">
        <f>'26.Spieltag'!$AG33</f>
        <v>0</v>
      </c>
      <c r="AC25" s="56">
        <f>'27.Spieltag'!$AG33</f>
        <v>0</v>
      </c>
      <c r="AD25" s="56">
        <f>'28.Spieltag'!$AG33</f>
        <v>0</v>
      </c>
      <c r="AE25" s="56">
        <f>'29.Spieltag'!$AG33</f>
        <v>0</v>
      </c>
      <c r="AF25" s="56">
        <f>'30.Spieltag'!$AG33</f>
        <v>0</v>
      </c>
      <c r="AG25" s="56">
        <f>'31.Spieltag'!$AG33</f>
        <v>0</v>
      </c>
      <c r="AH25" s="56">
        <f>'32.Spieltag'!$AG33</f>
        <v>0</v>
      </c>
      <c r="AI25" s="56">
        <f>'33.Spieltag'!$AG33</f>
        <v>0</v>
      </c>
      <c r="AJ25" s="56">
        <f>'34.Spieltag'!$AG33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157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21344</v>
      </c>
      <c r="AL28" s="65">
        <f t="shared" si="18"/>
        <v>39</v>
      </c>
      <c r="AM28" s="65">
        <f t="shared" si="18"/>
        <v>91</v>
      </c>
      <c r="AN28" s="65">
        <f t="shared" si="18"/>
        <v>118</v>
      </c>
      <c r="AO28" s="65">
        <f t="shared" si="18"/>
        <v>159</v>
      </c>
      <c r="AP28" s="65">
        <f t="shared" si="18"/>
        <v>20937</v>
      </c>
      <c r="AQ28" s="65">
        <f t="shared" si="18"/>
        <v>407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2020-12-08T11:12:30Z</cp:lastPrinted>
  <dcterms:created xsi:type="dcterms:W3CDTF">1998-11-12T06:25:58Z</dcterms:created>
  <dcterms:modified xsi:type="dcterms:W3CDTF">2020-12-08T11:13:19Z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